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400" windowHeight="9660" activeTab="0"/>
  </bookViews>
  <sheets>
    <sheet name="Formáty" sheetId="1" r:id="rId1"/>
    <sheet name="V1" sheetId="2" r:id="rId2"/>
    <sheet name="F1" sheetId="3" r:id="rId3"/>
    <sheet name="F3" sheetId="4" r:id="rId4"/>
    <sheet name="F3 rieš" sheetId="5" r:id="rId5"/>
    <sheet name="F4" sheetId="6" r:id="rId6"/>
    <sheet name="F4 rieš" sheetId="7" r:id="rId7"/>
    <sheet name="VA2" sheetId="8" r:id="rId8"/>
    <sheet name="F2" sheetId="9" r:id="rId9"/>
    <sheet name="G1" sheetId="10" r:id="rId10"/>
    <sheet name="G2" sheetId="11" r:id="rId11"/>
    <sheet name="X" sheetId="12" r:id="rId12"/>
    <sheet name="Hárok1" sheetId="13" r:id="rId13"/>
    <sheet name="Hárok2" sheetId="14" r:id="rId14"/>
  </sheets>
  <externalReferences>
    <externalReference r:id="rId17"/>
  </externalReferences>
  <definedNames/>
  <calcPr fullCalcOnLoad="1" iterate="1" iterateCount="1" iterateDelta="0.001"/>
</workbook>
</file>

<file path=xl/comments3.xml><?xml version="1.0" encoding="utf-8"?>
<comments xmlns="http://schemas.openxmlformats.org/spreadsheetml/2006/main">
  <authors>
    <author>SCHOLTZ</author>
  </authors>
  <commentList>
    <comment ref="I20" authorId="0">
      <text>
        <r>
          <rPr>
            <b/>
            <sz val="8"/>
            <rFont val="Tahoma"/>
            <family val="2"/>
          </rPr>
          <t>Vo výsledkoch nastavte účtovnícky formát</t>
        </r>
      </text>
    </comment>
    <comment ref="H20" authorId="0">
      <text>
        <r>
          <rPr>
            <b/>
            <sz val="8"/>
            <rFont val="Tahoma"/>
            <family val="2"/>
          </rPr>
          <t>Vo výsledkoch nastavte účtovnícky formát</t>
        </r>
      </text>
    </comment>
    <comment ref="H5" authorId="0">
      <text>
        <r>
          <rPr>
            <b/>
            <sz val="8"/>
            <rFont val="Tahoma"/>
            <family val="2"/>
          </rPr>
          <t>Vo výsledkoch nastavte účtovnícky formát</t>
        </r>
      </text>
    </comment>
    <comment ref="I5" authorId="0">
      <text>
        <r>
          <rPr>
            <b/>
            <sz val="8"/>
            <rFont val="Tahoma"/>
            <family val="2"/>
          </rPr>
          <t>Vo výsledkoch nastavte účtovnícky formát</t>
        </r>
      </text>
    </comment>
  </commentList>
</comments>
</file>

<file path=xl/comments9.xml><?xml version="1.0" encoding="utf-8"?>
<comments xmlns="http://schemas.openxmlformats.org/spreadsheetml/2006/main">
  <authors>
    <author>SCHOLTZ</author>
  </authors>
  <commentList>
    <comment ref="F6" authorId="0">
      <text>
        <r>
          <rPr>
            <sz val="8"/>
            <rFont val="Tahoma"/>
            <family val="2"/>
          </rPr>
          <t>Použiť funkciu ROUND</t>
        </r>
      </text>
    </comment>
    <comment ref="H6" authorId="0">
      <text>
        <r>
          <rPr>
            <b/>
            <sz val="8"/>
            <rFont val="Tahoma"/>
            <family val="2"/>
          </rPr>
          <t>Použiť funkciu IF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<sst xmlns="http://schemas.openxmlformats.org/spreadsheetml/2006/main" count="521" uniqueCount="232">
  <si>
    <t>Využitie mesačnej výrobnej kapacity</t>
  </si>
  <si>
    <t>VK</t>
  </si>
  <si>
    <r>
      <t>PC</t>
    </r>
    <r>
      <rPr>
        <vertAlign val="subscript"/>
        <sz val="10"/>
        <rFont val="Arial CE"/>
        <family val="2"/>
      </rPr>
      <t>m</t>
    </r>
    <r>
      <rPr>
        <vertAlign val="superscript"/>
        <sz val="10"/>
        <rFont val="Arial CE"/>
        <family val="2"/>
      </rPr>
      <t>2</t>
    </r>
  </si>
  <si>
    <t>FN</t>
  </si>
  <si>
    <t>Rozpočet nákladov</t>
  </si>
  <si>
    <t>Položka rozpočtu</t>
  </si>
  <si>
    <t>Výrobok</t>
  </si>
  <si>
    <t>Celkom</t>
  </si>
  <si>
    <t>A</t>
  </si>
  <si>
    <t>B</t>
  </si>
  <si>
    <t>C</t>
  </si>
  <si>
    <t>Počet predaných kusov</t>
  </si>
  <si>
    <t>Tržby</t>
  </si>
  <si>
    <t>Celkové
náklady</t>
  </si>
  <si>
    <t>priamy materiál</t>
  </si>
  <si>
    <t>priame mzdy</t>
  </si>
  <si>
    <t>réžia</t>
  </si>
  <si>
    <t>Zisk</t>
  </si>
  <si>
    <r>
      <t>Výrobná kapacita [m</t>
    </r>
    <r>
      <rPr>
        <b/>
        <vertAlign val="superscript"/>
        <sz val="10"/>
        <color indexed="17"/>
        <rFont val="Arial CE"/>
        <family val="2"/>
      </rPr>
      <t>2</t>
    </r>
    <r>
      <rPr>
        <b/>
        <sz val="10"/>
        <color indexed="17"/>
        <rFont val="Arial CE"/>
        <family val="2"/>
      </rPr>
      <t>]</t>
    </r>
  </si>
  <si>
    <t>Počet
 pracovníkov</t>
  </si>
  <si>
    <t>Január</t>
  </si>
  <si>
    <t>Február</t>
  </si>
  <si>
    <t>Marec</t>
  </si>
  <si>
    <t>Str. 1</t>
  </si>
  <si>
    <t>Str. 2</t>
  </si>
  <si>
    <t>Str. 3</t>
  </si>
  <si>
    <t>Str. 4</t>
  </si>
  <si>
    <t>Kraj</t>
  </si>
  <si>
    <t>Počet okresov</t>
  </si>
  <si>
    <t>Počet obyvateľov</t>
  </si>
  <si>
    <t>Banskobystrický</t>
  </si>
  <si>
    <t>Bratislavský</t>
  </si>
  <si>
    <t>Košický</t>
  </si>
  <si>
    <t>Nitriansky</t>
  </si>
  <si>
    <t>Prešovský</t>
  </si>
  <si>
    <t>Trenčiansky</t>
  </si>
  <si>
    <t>Trnavský</t>
  </si>
  <si>
    <t>Žilinský</t>
  </si>
  <si>
    <t>Spolu</t>
  </si>
  <si>
    <t>Číslo predajne</t>
  </si>
  <si>
    <t>April</t>
  </si>
  <si>
    <t>Máj</t>
  </si>
  <si>
    <t>Jún</t>
  </si>
  <si>
    <t>Priemerný obrat</t>
  </si>
  <si>
    <t>Polročný obrat</t>
  </si>
  <si>
    <t>Maximálny priemerný mesačný obrat</t>
  </si>
  <si>
    <t>Minimálny priemerný mesačný obrat</t>
  </si>
  <si>
    <t>Celkový polročný obrat</t>
  </si>
  <si>
    <t>Priezvisko</t>
  </si>
  <si>
    <t>Meno</t>
  </si>
  <si>
    <t>Dátum narodenia</t>
  </si>
  <si>
    <t>Hod.mzda</t>
  </si>
  <si>
    <t>Odprac. hod.</t>
  </si>
  <si>
    <t>Monika</t>
  </si>
  <si>
    <t>Blaha</t>
  </si>
  <si>
    <t>Ludmila</t>
  </si>
  <si>
    <t>Zatloukal</t>
  </si>
  <si>
    <t>Zdeno</t>
  </si>
  <si>
    <t>Adamec</t>
  </si>
  <si>
    <t>Jana</t>
  </si>
  <si>
    <t>Jarmila</t>
  </si>
  <si>
    <t>Maria</t>
  </si>
  <si>
    <t>Jaroslav</t>
  </si>
  <si>
    <t>Peter</t>
  </si>
  <si>
    <t>Divis</t>
  </si>
  <si>
    <t>Haloun</t>
  </si>
  <si>
    <t>Ladislav</t>
  </si>
  <si>
    <t>Vanek</t>
  </si>
  <si>
    <t>Karol</t>
  </si>
  <si>
    <t>V príklade použite funkcie priemer, max, min, sum</t>
  </si>
  <si>
    <t>x</t>
  </si>
  <si>
    <t>x*23</t>
  </si>
  <si>
    <t>x/5</t>
  </si>
  <si>
    <t>x+20</t>
  </si>
  <si>
    <t>x-4</t>
  </si>
  <si>
    <t>Formát bunky - karta Číslo:</t>
  </si>
  <si>
    <t>Úprava tabuľky - zväčšiť/zmenšiť stĺpec alebo riadok</t>
  </si>
  <si>
    <t>Úprava tabuľky - vložiť/odstrániť stĺpec alebo riadok</t>
  </si>
  <si>
    <t>Vytvorenie a úprava grafov</t>
  </si>
  <si>
    <t>Príkaz Vyplniť rady (zoznamy) t.j. vložiť automaticky postupnosť čísel, dátumov, mesiacov, dní</t>
  </si>
  <si>
    <t>Vyočítajte chýbajúce údaje pomocou vzorcov tak, aby po zmene hodnôt x všetko automaticky prepočítalo.</t>
  </si>
  <si>
    <t>Riešenie</t>
  </si>
  <si>
    <t>1. Vypočítajte hrubú mzdu súčasne  zaokrúhlenú na celé stovky!</t>
  </si>
  <si>
    <t>Názov predajne</t>
  </si>
  <si>
    <t>Tesco</t>
  </si>
  <si>
    <t>Interiér</t>
  </si>
  <si>
    <t>Baumax</t>
  </si>
  <si>
    <t>Mikušincová</t>
  </si>
  <si>
    <t>DU&amp;DU</t>
  </si>
  <si>
    <t>Najväčší priemerný  obrat</t>
  </si>
  <si>
    <t>Najmenší priemerný obrat</t>
  </si>
  <si>
    <t>Zabezpečte, aby sa zobrazovali v grafe percentá a v strede pod grafom legenda.</t>
  </si>
  <si>
    <t>Compaq</t>
  </si>
  <si>
    <t>Dell</t>
  </si>
  <si>
    <t>IBM</t>
  </si>
  <si>
    <t>Hewlett-Packard</t>
  </si>
  <si>
    <t>Gateway</t>
  </si>
  <si>
    <t>Predaj celkom</t>
  </si>
  <si>
    <t>Výroba osobných počítačov</t>
  </si>
  <si>
    <t>Ostatní</t>
  </si>
  <si>
    <t>Por.č.</t>
  </si>
  <si>
    <t>1.</t>
  </si>
  <si>
    <t>2.</t>
  </si>
  <si>
    <t>3.</t>
  </si>
  <si>
    <t>4.</t>
  </si>
  <si>
    <t>5.</t>
  </si>
  <si>
    <t>6.</t>
  </si>
  <si>
    <t>Firma/Mesiac</t>
  </si>
  <si>
    <t>Apríl</t>
  </si>
  <si>
    <t>Spolu 
Január-Apríl</t>
  </si>
  <si>
    <t>% odmeny</t>
  </si>
  <si>
    <t xml:space="preserve">     (do 170 hodín vrátane = 0,   ostatní  12%       -     funkciou  IF)</t>
  </si>
  <si>
    <t>Mzdy pracovnikov za mesiac :</t>
  </si>
  <si>
    <t>V šedých rámčekoch pod tabuľkou vypočítajte chýbajúce údaje !</t>
  </si>
  <si>
    <t>Hrubá mzda</t>
  </si>
  <si>
    <t>Tucna</t>
  </si>
  <si>
    <t>Frantisek</t>
  </si>
  <si>
    <t>Galikova</t>
  </si>
  <si>
    <t>Urbanova</t>
  </si>
  <si>
    <t>Barnabasova</t>
  </si>
  <si>
    <t>Berkova</t>
  </si>
  <si>
    <t>Erbenova</t>
  </si>
  <si>
    <t>Karolina</t>
  </si>
  <si>
    <t>Chalupa</t>
  </si>
  <si>
    <t>Rakova</t>
  </si>
  <si>
    <t>Julia</t>
  </si>
  <si>
    <t>Salacova</t>
  </si>
  <si>
    <t>Bouzek</t>
  </si>
  <si>
    <t>Kubis</t>
  </si>
  <si>
    <t>Vladimir</t>
  </si>
  <si>
    <t xml:space="preserve">Lehotsky </t>
  </si>
  <si>
    <t>Mesik</t>
  </si>
  <si>
    <t>Lubomir</t>
  </si>
  <si>
    <t>Cikryt</t>
  </si>
  <si>
    <t>Datum:</t>
  </si>
  <si>
    <t>Čas:</t>
  </si>
  <si>
    <t>Dodací list č.</t>
  </si>
  <si>
    <t>Odbrateľ:</t>
  </si>
  <si>
    <t>Por.
č.</t>
  </si>
  <si>
    <t>Katalóg.
číslo</t>
  </si>
  <si>
    <t>Názov tovaru</t>
  </si>
  <si>
    <t>Jednotková
cena</t>
  </si>
  <si>
    <t>Cena
celkom</t>
  </si>
  <si>
    <t>P00011</t>
  </si>
  <si>
    <t>P00030</t>
  </si>
  <si>
    <t>RAM010</t>
  </si>
  <si>
    <t>MD0018</t>
  </si>
  <si>
    <t>GA0004</t>
  </si>
  <si>
    <t>DD0003</t>
  </si>
  <si>
    <t>DD0010</t>
  </si>
  <si>
    <t>Kl0004</t>
  </si>
  <si>
    <t>M00007</t>
  </si>
  <si>
    <t>S00004</t>
  </si>
  <si>
    <t>MO0008</t>
  </si>
  <si>
    <t>CD0018</t>
  </si>
  <si>
    <t>Celkom k úhrade:</t>
  </si>
  <si>
    <t>Vyhotovil:</t>
  </si>
  <si>
    <t>Prijal:</t>
  </si>
  <si>
    <t>Meno:</t>
  </si>
  <si>
    <t>Vydal:</t>
  </si>
  <si>
    <t>ČOP:</t>
  </si>
  <si>
    <t xml:space="preserve">Faktúra č. </t>
  </si>
  <si>
    <t>Podpis:</t>
  </si>
  <si>
    <t>tohto dodacieho listu.</t>
  </si>
  <si>
    <t>Toner cartridge pro PP 1300w (3000 stran)</t>
  </si>
  <si>
    <t>Toner cartridge pro PP 1300w (6000 stran)</t>
  </si>
  <si>
    <t>Fotovalec pro PP 1300w</t>
  </si>
  <si>
    <t>2. podavač 500 listů pro PP 12x0</t>
  </si>
  <si>
    <t>2. výstup 20 listů pro PP12x0</t>
  </si>
  <si>
    <t>Toner cartridge pro PP8,8L,8e,1100,(6000)</t>
  </si>
  <si>
    <t>Fotovalec pro PP8,8L,8e,1100,1200w,1250E,1250w</t>
  </si>
  <si>
    <t>Fotoválec Cartridge pro PP6,6L,6e,6ex</t>
  </si>
  <si>
    <t>Fotovalec pro PP 1300w (20000 stran)</t>
  </si>
  <si>
    <t>Toner pre pp 9100 na 15000 strán</t>
  </si>
  <si>
    <t>Toner Cartridge žlutá pro MC 2300 (4500 stran)</t>
  </si>
  <si>
    <t>Toner Cartridge purpurová pro MC 2300 (4500 stran)</t>
  </si>
  <si>
    <t>Vypočítajte chýbajúce údaje:</t>
  </si>
  <si>
    <t xml:space="preserve">  - cena celkom</t>
  </si>
  <si>
    <t xml:space="preserve">  - DPH aj celkom k úhrade</t>
  </si>
  <si>
    <t>% prémií</t>
  </si>
  <si>
    <t>Základná mzda</t>
  </si>
  <si>
    <t>Priemerná základná mzda</t>
  </si>
  <si>
    <t>Najväčšia základná mzda</t>
  </si>
  <si>
    <t>Najmenšia základná mzda</t>
  </si>
  <si>
    <t>(Vytlačte si túto stranu a precvičte si sami na novom hárku)</t>
  </si>
  <si>
    <t>Sofia PLUS, s. r. o.</t>
  </si>
  <si>
    <t>Kapitulská 28</t>
  </si>
  <si>
    <t>Maloobchodný obrat v predajniach nábytku v tis. €</t>
  </si>
  <si>
    <r>
      <t>Hrubá mzda (</t>
    </r>
    <r>
      <rPr>
        <sz val="8"/>
        <rFont val="Helv"/>
        <family val="0"/>
      </rPr>
      <t>zaokrúhlená na jedno des. číslo</t>
    </r>
    <r>
      <rPr>
        <sz val="10"/>
        <rFont val="Helv"/>
        <family val="0"/>
      </rPr>
      <t>)</t>
    </r>
  </si>
  <si>
    <t>V modrých rámčekoch pod tabuľkou vypočítajte chýbajúce údaje !</t>
  </si>
  <si>
    <t>prémie v €</t>
  </si>
  <si>
    <t>Maloobchodný obrat  v tis. Eur</t>
  </si>
  <si>
    <t>Odprac. hodiny</t>
  </si>
  <si>
    <t>Hodinová mzda</t>
  </si>
  <si>
    <r>
      <t>x</t>
    </r>
    <r>
      <rPr>
        <vertAlign val="superscript"/>
        <sz val="12"/>
        <rFont val="Arial CE"/>
        <family val="2"/>
      </rPr>
      <t>10</t>
    </r>
  </si>
  <si>
    <t>Priem.počet obyv. 
v okrese</t>
  </si>
  <si>
    <t>2. Vypočítajte Odmenu v € podľa počtu odprac. hodín</t>
  </si>
  <si>
    <t>35/13</t>
  </si>
  <si>
    <t>974 01  Banská Bystrica</t>
  </si>
  <si>
    <t>ABD, s. r. o.</t>
  </si>
  <si>
    <t>Tajovského 25</t>
  </si>
  <si>
    <t>Banská Bystrica</t>
  </si>
  <si>
    <t>DPH</t>
  </si>
  <si>
    <t>Spolu:</t>
  </si>
  <si>
    <t>Prémie 
v €</t>
  </si>
  <si>
    <r>
      <t xml:space="preserve">Príklad na </t>
    </r>
    <r>
      <rPr>
        <b/>
        <i/>
        <sz val="12"/>
        <color indexed="10"/>
        <rFont val="Arial"/>
        <family val="2"/>
      </rPr>
      <t>absolútne adresy</t>
    </r>
    <r>
      <rPr>
        <b/>
        <sz val="12"/>
        <color indexed="10"/>
        <rFont val="Arial"/>
        <family val="2"/>
      </rPr>
      <t xml:space="preserve"> (v stĺpci G aH)</t>
    </r>
  </si>
  <si>
    <t>Pomocou grafu v tomto hárku znázornite podiel jednotlivých predajní na celkovom polročnom obrate.</t>
  </si>
  <si>
    <t>Porovnajte tržby dvoch predajní Interiér a Mikušincová za 1. polrok</t>
  </si>
  <si>
    <t>Vytvorenie a úprava tabuľky - farba písma, farba pozadia, orámovanie</t>
  </si>
  <si>
    <t>Fixné náklady [€]</t>
  </si>
  <si>
    <r>
      <t>Priemerná cena za 1 m</t>
    </r>
    <r>
      <rPr>
        <b/>
        <vertAlign val="superscript"/>
        <sz val="10"/>
        <color indexed="17"/>
        <rFont val="Arial CE"/>
        <family val="2"/>
      </rPr>
      <t xml:space="preserve">2 </t>
    </r>
    <r>
      <rPr>
        <b/>
        <sz val="10"/>
        <color indexed="17"/>
        <rFont val="Arial CE"/>
        <family val="2"/>
      </rPr>
      <t>[€]</t>
    </r>
  </si>
  <si>
    <t>Všeobecné</t>
  </si>
  <si>
    <t>Číslo</t>
  </si>
  <si>
    <t>Mena</t>
  </si>
  <si>
    <t>Účtovnícke</t>
  </si>
  <si>
    <t>Percentá</t>
  </si>
  <si>
    <t>Dátum</t>
  </si>
  <si>
    <t>Špeciálne</t>
  </si>
  <si>
    <t>Upravte číslo</t>
  </si>
  <si>
    <t>Premenovať hárok - vložiť nový hárok</t>
  </si>
  <si>
    <t>Ponuka Formát buniek - karta Číslo, Zarovnanie, Ohraničenie</t>
  </si>
  <si>
    <t>Ks</t>
  </si>
  <si>
    <t>Tento dodací list je zároveň záručným listom. Pri uplatňovaní záručnej opravy predložte kópiu</t>
  </si>
  <si>
    <t>Počet pracovníkov</t>
  </si>
  <si>
    <r>
      <t>Výrobná kapacita [m2</t>
    </r>
    <r>
      <rPr>
        <b/>
        <sz val="10"/>
        <color indexed="17"/>
        <rFont val="Arial CE"/>
        <family val="2"/>
      </rPr>
      <t>]</t>
    </r>
  </si>
  <si>
    <r>
      <t>Priemerná cena za 1 m2</t>
    </r>
    <r>
      <rPr>
        <b/>
        <vertAlign val="superscript"/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[€]</t>
    </r>
  </si>
  <si>
    <t>PCm2</t>
  </si>
  <si>
    <t>Upravte</t>
  </si>
  <si>
    <r>
      <t>Rozloha 
v km</t>
    </r>
    <r>
      <rPr>
        <b/>
        <vertAlign val="superscript"/>
        <sz val="11"/>
        <rFont val="Arial CE"/>
        <family val="2"/>
      </rPr>
      <t>2</t>
    </r>
  </si>
  <si>
    <t>Podiel rozlohy jednotlivých krajov na celkovej rozlohe SR (v %)</t>
  </si>
  <si>
    <t>Podiel obyvateľov na celkovom počte obyvateľov SR 
(v %)</t>
  </si>
  <si>
    <r>
      <t>Hustota obyv. 
na 1 km</t>
    </r>
    <r>
      <rPr>
        <b/>
        <vertAlign val="superscript"/>
        <sz val="11"/>
        <rFont val="Arial CE"/>
        <family val="2"/>
      </rPr>
      <t>2</t>
    </r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</si>
</sst>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\ _S_k_-;\-* #,##0\ _S_k_-;_-* &quot;-&quot;??\ _S_k_-;_-@_-"/>
    <numFmt numFmtId="173" formatCode="0_)"/>
    <numFmt numFmtId="174" formatCode="0.0"/>
    <numFmt numFmtId="175" formatCode="_-* #,##0.000\ _S_k_-;\-* #,##0.000\ _S_k_-;_-* &quot;-&quot;??\ _S_k_-;_-@_-"/>
    <numFmt numFmtId="176" formatCode="_-* #,##0.0\ _S_k_-;\-* #,##0.0\ _S_k_-;_-* &quot;-&quot;??\ _S_k_-;_-@_-"/>
    <numFmt numFmtId="177" formatCode="0_ ;\-0\ "/>
    <numFmt numFmtId="178" formatCode="0.00_ ;\-0.00\ "/>
    <numFmt numFmtId="179" formatCode="#,##0.00_ ;\-#,##0.00\ "/>
    <numFmt numFmtId="180" formatCode="#,##0.00\ &quot;Sk&quot;"/>
    <numFmt numFmtId="181" formatCode="0.00_ ;[Red]\-0.00\ "/>
    <numFmt numFmtId="182" formatCode="[$-41B]d\.\ mmmm\ yyyy"/>
    <numFmt numFmtId="183" formatCode="[$-41B]d\.\ mmmm\ yyyy;@"/>
    <numFmt numFmtId="184" formatCode="[$-409]d/m/yy\ h:mm\ AM/PM;@"/>
    <numFmt numFmtId="185" formatCode="d/m/yy\ h:mm;@"/>
    <numFmt numFmtId="186" formatCode="#,##0_ ;\-#,##0\ "/>
    <numFmt numFmtId="187" formatCode="0.0000"/>
    <numFmt numFmtId="188" formatCode="0.000"/>
    <numFmt numFmtId="189" formatCode="0.00000"/>
    <numFmt numFmtId="190" formatCode="_-* #,##0.0000\ _S_k_-;\-* #,##0.0000\ _S_k_-;_-* &quot;-&quot;??\ _S_k_-;_-@_-"/>
    <numFmt numFmtId="191" formatCode="_-* #,##0.00000\ _S_k_-;\-* #,##0.00000\ _S_k_-;_-* &quot;-&quot;??\ _S_k_-;_-@_-"/>
    <numFmt numFmtId="192" formatCode="dd/mm/yy"/>
    <numFmt numFmtId="193" formatCode="#,##0\ &quot;Kč&quot;;\-#,##0\ &quot;Kč&quot;"/>
    <numFmt numFmtId="194" formatCode="#,##0\ &quot;Kč&quot;;[Red]\-#,##0\ &quot;Kč&quot;"/>
    <numFmt numFmtId="195" formatCode="#,##0.00\ &quot;Kč&quot;;\-#,##0.00\ &quot;Kč&quot;"/>
    <numFmt numFmtId="196" formatCode="#,##0.00\ &quot;Kč&quot;;[Red]\-#,##0.00\ &quot;Kč&quot;"/>
    <numFmt numFmtId="197" formatCode="_-* #,##0\ &quot;Kč&quot;_-;\-* #,##0\ &quot;Kč&quot;_-;_-* &quot;-&quot;\ &quot;Kč&quot;_-;_-@_-"/>
    <numFmt numFmtId="198" formatCode="_-* #,##0\ _K_č_-;\-* #,##0\ _K_č_-;_-* &quot;-&quot;\ _K_č_-;_-@_-"/>
    <numFmt numFmtId="199" formatCode="_-* #,##0.00\ &quot;Kč&quot;_-;\-* #,##0.00\ &quot;Kč&quot;_-;_-* &quot;-&quot;??\ &quot;Kč&quot;_-;_-@_-"/>
    <numFmt numFmtId="200" formatCode="_-* #,##0.00\ _K_č_-;\-* #,##0.00\ _K_č_-;_-* &quot;-&quot;??\ _K_č_-;_-@_-"/>
    <numFmt numFmtId="201" formatCode="[$-41B]mmmm\ yy;@"/>
    <numFmt numFmtId="202" formatCode="h:mm;@"/>
    <numFmt numFmtId="203" formatCode="#,##0\ &quot;Sk&quot;"/>
    <numFmt numFmtId="204" formatCode="#,##0.00\ _S_k"/>
    <numFmt numFmtId="205" formatCode="0.0_)"/>
    <numFmt numFmtId="206" formatCode="0.00_)"/>
    <numFmt numFmtId="207" formatCode="#,##0.0"/>
    <numFmt numFmtId="208" formatCode="#,##0.000"/>
    <numFmt numFmtId="209" formatCode="0.000_)"/>
    <numFmt numFmtId="210" formatCode="#,##0.0000"/>
    <numFmt numFmtId="211" formatCode="#,##0.00000"/>
    <numFmt numFmtId="212" formatCode="#,##0.00\ &quot;€&quot;"/>
    <numFmt numFmtId="213" formatCode="#,##0\ &quot;€&quot;"/>
    <numFmt numFmtId="214" formatCode="#,##0.0\ &quot;€&quot;"/>
    <numFmt numFmtId="215" formatCode="#,##0.000\ &quot;€&quot;"/>
    <numFmt numFmtId="216" formatCode="#,##0\ _€"/>
    <numFmt numFmtId="217" formatCode="mmm/yyyy"/>
    <numFmt numFmtId="218" formatCode="#,##0.00_ ;[Red]\-#,##0.00\ "/>
    <numFmt numFmtId="219" formatCode="000\ 00"/>
  </numFmts>
  <fonts count="84">
    <font>
      <sz val="10"/>
      <name val="Arial"/>
      <family val="0"/>
    </font>
    <font>
      <vertAlign val="superscript"/>
      <sz val="10"/>
      <name val="Arial CE"/>
      <family val="2"/>
    </font>
    <font>
      <b/>
      <sz val="10"/>
      <name val="Arial CE"/>
      <family val="2"/>
    </font>
    <font>
      <vertAlign val="subscript"/>
      <sz val="10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vertAlign val="superscript"/>
      <sz val="10"/>
      <color indexed="17"/>
      <name val="Arial CE"/>
      <family val="2"/>
    </font>
    <font>
      <b/>
      <sz val="10"/>
      <color indexed="17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Helv"/>
      <family val="0"/>
    </font>
    <font>
      <sz val="10"/>
      <name val="Helv"/>
      <family val="0"/>
    </font>
    <font>
      <i/>
      <sz val="10"/>
      <color indexed="12"/>
      <name val="Arial CE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Helv"/>
      <family val="0"/>
    </font>
    <font>
      <b/>
      <sz val="10"/>
      <color indexed="10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color indexed="10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Arial"/>
      <family val="2"/>
    </font>
    <font>
      <b/>
      <sz val="10"/>
      <color indexed="10"/>
      <name val="Helv"/>
      <family val="0"/>
    </font>
    <font>
      <sz val="10"/>
      <name val="Arial CE"/>
      <family val="2"/>
    </font>
    <font>
      <sz val="12"/>
      <color indexed="57"/>
      <name val="Arial"/>
      <family val="2"/>
    </font>
    <font>
      <sz val="12"/>
      <color indexed="10"/>
      <name val="Arial CE"/>
      <family val="2"/>
    </font>
    <font>
      <b/>
      <sz val="12"/>
      <name val="Arial CE"/>
      <family val="2"/>
    </font>
    <font>
      <sz val="12"/>
      <color indexed="10"/>
      <name val="Helv"/>
      <family val="0"/>
    </font>
    <font>
      <sz val="12"/>
      <name val="Helv"/>
      <family val="0"/>
    </font>
    <font>
      <b/>
      <sz val="12"/>
      <color indexed="10"/>
      <name val="Arial"/>
      <family val="2"/>
    </font>
    <font>
      <sz val="12"/>
      <name val="Arial"/>
      <family val="2"/>
    </font>
    <font>
      <vertAlign val="superscript"/>
      <sz val="12"/>
      <name val="Arial CE"/>
      <family val="2"/>
    </font>
    <font>
      <sz val="10"/>
      <color indexed="8"/>
      <name val="Arial"/>
      <family val="2"/>
    </font>
    <font>
      <sz val="11.25"/>
      <color indexed="8"/>
      <name val="Arial"/>
      <family val="2"/>
    </font>
    <font>
      <sz val="10.35"/>
      <color indexed="8"/>
      <name val="Arial"/>
      <family val="2"/>
    </font>
    <font>
      <b/>
      <i/>
      <sz val="12"/>
      <color indexed="10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54"/>
      <color indexed="29"/>
      <name val="Calibri"/>
      <family val="2"/>
    </font>
    <font>
      <b/>
      <sz val="11.25"/>
      <color indexed="8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Arial CE"/>
      <family val="2"/>
    </font>
    <font>
      <b/>
      <vertAlign val="superscript"/>
      <sz val="11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Helv"/>
      <family val="0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medium"/>
      <bottom style="dotted"/>
    </border>
    <border>
      <left style="double"/>
      <right style="thin"/>
      <top style="dotted"/>
      <bottom style="dotted"/>
    </border>
    <border>
      <left style="double"/>
      <right style="thin"/>
      <top style="dotted"/>
      <bottom style="medium"/>
    </border>
    <border>
      <left>
        <color indexed="63"/>
      </left>
      <right style="medium"/>
      <top style="double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 diagonalUp="1">
      <left style="medium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DashDotDot"/>
      <top style="medium"/>
      <bottom style="mediumDashDotDot"/>
    </border>
    <border>
      <left style="mediumDashDotDot"/>
      <right style="mediumDashDotDot"/>
      <top style="medium"/>
      <bottom style="mediumDashDotDot"/>
    </border>
    <border>
      <left style="mediumDashDotDot"/>
      <right style="medium"/>
      <top style="medium"/>
      <bottom style="mediumDashDotDot"/>
    </border>
    <border>
      <left style="medium"/>
      <right style="mediumDashDotDot"/>
      <top style="mediumDashDotDot"/>
      <bottom style="mediumDashDotDot"/>
    </border>
    <border>
      <left style="mediumDashDotDot"/>
      <right style="mediumDashDotDot"/>
      <top style="mediumDashDotDot"/>
      <bottom style="mediumDashDotDot"/>
    </border>
    <border>
      <left style="mediumDashDotDot"/>
      <right style="medium"/>
      <top style="mediumDashDotDot"/>
      <bottom style="mediumDashDotDot"/>
    </border>
    <border>
      <left style="medium"/>
      <right style="mediumDashDotDot"/>
      <top style="mediumDashDotDot"/>
      <bottom style="medium"/>
    </border>
    <border>
      <left style="mediumDashDotDot"/>
      <right style="mediumDashDotDot"/>
      <top style="mediumDashDotDot"/>
      <bottom style="medium"/>
    </border>
    <border>
      <left style="mediumDashDotDot"/>
      <right style="medium"/>
      <top style="mediumDashDotDot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medium"/>
    </border>
    <border diagonalUp="1">
      <left style="medium"/>
      <right style="medium"/>
      <top>
        <color indexed="63"/>
      </top>
      <bottom style="medium"/>
      <diagonal style="thin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dashed"/>
    </border>
    <border>
      <left style="thin"/>
      <right style="thin"/>
      <top style="medium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medium"/>
    </border>
    <border>
      <left style="thin"/>
      <right style="thin"/>
      <top style="dashed"/>
      <bottom style="medium"/>
    </border>
    <border>
      <left>
        <color indexed="63"/>
      </left>
      <right style="medium"/>
      <top style="medium"/>
      <bottom style="medium"/>
    </border>
    <border diagonalUp="1">
      <left style="thin"/>
      <right style="thin"/>
      <top style="thin"/>
      <bottom>
        <color indexed="63"/>
      </bottom>
      <diagonal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 style="dashed"/>
    </border>
    <border>
      <left style="thin"/>
      <right style="thin"/>
      <top style="double"/>
      <bottom style="dashed"/>
    </border>
    <border>
      <left style="double"/>
      <right style="thin"/>
      <top style="dashed"/>
      <bottom style="dashed"/>
    </border>
    <border>
      <left style="double"/>
      <right style="thin"/>
      <top style="dashed"/>
      <bottom style="double"/>
    </border>
    <border>
      <left style="thin"/>
      <right style="thin"/>
      <top style="dashed"/>
      <bottom style="double"/>
    </border>
    <border>
      <left style="thin"/>
      <right style="double"/>
      <top style="medium"/>
      <bottom style="dotted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ashed"/>
    </border>
    <border>
      <left>
        <color indexed="63"/>
      </left>
      <right style="double"/>
      <top style="double"/>
      <bottom style="dashed"/>
    </border>
    <border>
      <left>
        <color indexed="63"/>
      </left>
      <right style="double"/>
      <top style="dashed"/>
      <bottom style="dashed"/>
    </border>
    <border>
      <left style="medium"/>
      <right style="thin"/>
      <top style="dashed"/>
      <bottom style="double"/>
    </border>
    <border>
      <left>
        <color indexed="63"/>
      </left>
      <right style="double"/>
      <top style="dashed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double"/>
      <bottom style="dashed"/>
    </border>
    <border>
      <left style="medium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6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4" borderId="8" applyNumberFormat="0" applyAlignment="0" applyProtection="0"/>
    <xf numFmtId="0" fontId="77" fillId="25" borderId="8" applyNumberFormat="0" applyAlignment="0" applyProtection="0"/>
    <xf numFmtId="0" fontId="78" fillId="25" borderId="9" applyNumberFormat="0" applyAlignment="0" applyProtection="0"/>
    <xf numFmtId="0" fontId="79" fillId="0" borderId="0" applyNumberFormat="0" applyFill="0" applyBorder="0" applyAlignment="0" applyProtection="0"/>
    <xf numFmtId="0" fontId="80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33" borderId="13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top" textRotation="255"/>
    </xf>
    <xf numFmtId="0" fontId="2" fillId="0" borderId="20" xfId="0" applyFont="1" applyBorder="1" applyAlignment="1">
      <alignment horizontal="center" vertical="top" textRotation="255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0" fillId="0" borderId="33" xfId="0" applyBorder="1" applyAlignment="1">
      <alignment/>
    </xf>
    <xf numFmtId="0" fontId="11" fillId="0" borderId="0" xfId="0" applyFont="1" applyAlignment="1">
      <alignment/>
    </xf>
    <xf numFmtId="0" fontId="11" fillId="0" borderId="33" xfId="0" applyFont="1" applyBorder="1" applyAlignment="1" applyProtection="1">
      <alignment horizontal="left"/>
      <protection/>
    </xf>
    <xf numFmtId="14" fontId="11" fillId="0" borderId="33" xfId="0" applyNumberFormat="1" applyFont="1" applyBorder="1" applyAlignment="1" applyProtection="1">
      <alignment horizontal="left"/>
      <protection/>
    </xf>
    <xf numFmtId="173" fontId="1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2" fillId="0" borderId="34" xfId="0" applyFont="1" applyBorder="1" applyAlignment="1">
      <alignment horizontal="center" wrapText="1"/>
    </xf>
    <xf numFmtId="0" fontId="12" fillId="0" borderId="19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12" fillId="0" borderId="35" xfId="0" applyFont="1" applyBorder="1" applyAlignment="1">
      <alignment horizontal="center" wrapText="1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0" fillId="34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174" fontId="11" fillId="0" borderId="33" xfId="0" applyNumberFormat="1" applyFont="1" applyBorder="1" applyAlignment="1" applyProtection="1">
      <alignment/>
      <protection/>
    </xf>
    <xf numFmtId="0" fontId="10" fillId="34" borderId="39" xfId="0" applyFont="1" applyFill="1" applyBorder="1" applyAlignment="1" applyProtection="1">
      <alignment horizontal="left"/>
      <protection/>
    </xf>
    <xf numFmtId="0" fontId="10" fillId="34" borderId="40" xfId="0" applyFont="1" applyFill="1" applyBorder="1" applyAlignment="1">
      <alignment/>
    </xf>
    <xf numFmtId="0" fontId="10" fillId="34" borderId="41" xfId="0" applyFont="1" applyFill="1" applyBorder="1" applyAlignment="1">
      <alignment/>
    </xf>
    <xf numFmtId="0" fontId="10" fillId="34" borderId="42" xfId="0" applyFont="1" applyFill="1" applyBorder="1" applyAlignment="1" applyProtection="1">
      <alignment horizontal="left"/>
      <protection/>
    </xf>
    <xf numFmtId="0" fontId="10" fillId="34" borderId="43" xfId="0" applyFont="1" applyFill="1" applyBorder="1" applyAlignment="1">
      <alignment/>
    </xf>
    <xf numFmtId="0" fontId="11" fillId="34" borderId="44" xfId="0" applyFont="1" applyFill="1" applyBorder="1" applyAlignment="1">
      <alignment/>
    </xf>
    <xf numFmtId="0" fontId="11" fillId="34" borderId="45" xfId="0" applyFont="1" applyFill="1" applyBorder="1" applyAlignment="1">
      <alignment/>
    </xf>
    <xf numFmtId="0" fontId="10" fillId="34" borderId="46" xfId="0" applyFont="1" applyFill="1" applyBorder="1" applyAlignment="1" applyProtection="1">
      <alignment horizontal="left"/>
      <protection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3" fontId="0" fillId="0" borderId="0" xfId="33" applyNumberFormat="1" applyFont="1" applyAlignment="1">
      <alignment/>
    </xf>
    <xf numFmtId="3" fontId="0" fillId="0" borderId="33" xfId="33" applyNumberFormat="1" applyFont="1" applyBorder="1" applyAlignment="1">
      <alignment/>
    </xf>
    <xf numFmtId="3" fontId="0" fillId="0" borderId="33" xfId="33" applyNumberFormat="1" applyFont="1" applyFill="1" applyBorder="1" applyAlignment="1">
      <alignment/>
    </xf>
    <xf numFmtId="4" fontId="0" fillId="0" borderId="33" xfId="0" applyNumberFormat="1" applyBorder="1" applyAlignment="1">
      <alignment/>
    </xf>
    <xf numFmtId="10" fontId="0" fillId="0" borderId="33" xfId="0" applyNumberFormat="1" applyBorder="1" applyAlignment="1">
      <alignment/>
    </xf>
    <xf numFmtId="0" fontId="16" fillId="0" borderId="0" xfId="0" applyFont="1" applyAlignment="1">
      <alignment/>
    </xf>
    <xf numFmtId="0" fontId="16" fillId="34" borderId="49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Border="1" applyAlignment="1">
      <alignment horizontal="center"/>
    </xf>
    <xf numFmtId="0" fontId="11" fillId="0" borderId="33" xfId="0" applyFont="1" applyBorder="1" applyAlignment="1">
      <alignment/>
    </xf>
    <xf numFmtId="0" fontId="11" fillId="35" borderId="33" xfId="0" applyFont="1" applyFill="1" applyBorder="1" applyAlignment="1">
      <alignment horizontal="center"/>
    </xf>
    <xf numFmtId="0" fontId="11" fillId="35" borderId="33" xfId="0" applyFont="1" applyFill="1" applyBorder="1" applyAlignment="1">
      <alignment/>
    </xf>
    <xf numFmtId="0" fontId="11" fillId="35" borderId="33" xfId="0" applyFont="1" applyFill="1" applyBorder="1" applyAlignment="1">
      <alignment horizontal="center" vertical="center"/>
    </xf>
    <xf numFmtId="0" fontId="11" fillId="35" borderId="33" xfId="0" applyFont="1" applyFill="1" applyBorder="1" applyAlignment="1">
      <alignment horizontal="center" vertical="center" wrapText="1"/>
    </xf>
    <xf numFmtId="0" fontId="11" fillId="36" borderId="33" xfId="0" applyFont="1" applyFill="1" applyBorder="1" applyAlignment="1">
      <alignment/>
    </xf>
    <xf numFmtId="172" fontId="0" fillId="0" borderId="50" xfId="33" applyNumberFormat="1" applyFont="1" applyBorder="1" applyAlignment="1">
      <alignment horizontal="right"/>
    </xf>
    <xf numFmtId="172" fontId="0" fillId="0" borderId="51" xfId="33" applyNumberFormat="1" applyFont="1" applyBorder="1" applyAlignment="1">
      <alignment horizontal="right"/>
    </xf>
    <xf numFmtId="172" fontId="0" fillId="0" borderId="52" xfId="33" applyNumberFormat="1" applyFont="1" applyBorder="1" applyAlignment="1">
      <alignment horizontal="right"/>
    </xf>
    <xf numFmtId="172" fontId="0" fillId="0" borderId="35" xfId="33" applyNumberFormat="1" applyFont="1" applyBorder="1" applyAlignment="1">
      <alignment horizontal="right"/>
    </xf>
    <xf numFmtId="0" fontId="10" fillId="34" borderId="0" xfId="0" applyFont="1" applyFill="1" applyBorder="1" applyAlignment="1" applyProtection="1">
      <alignment horizontal="left"/>
      <protection/>
    </xf>
    <xf numFmtId="0" fontId="11" fillId="34" borderId="0" xfId="0" applyFont="1" applyFill="1" applyBorder="1" applyAlignment="1">
      <alignment/>
    </xf>
    <xf numFmtId="0" fontId="22" fillId="0" borderId="0" xfId="0" applyFont="1" applyAlignment="1">
      <alignment/>
    </xf>
    <xf numFmtId="0" fontId="0" fillId="0" borderId="33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2" fontId="0" fillId="0" borderId="53" xfId="33" applyNumberFormat="1" applyFont="1" applyBorder="1" applyAlignment="1" applyProtection="1">
      <alignment horizontal="right"/>
      <protection hidden="1"/>
    </xf>
    <xf numFmtId="172" fontId="0" fillId="0" borderId="54" xfId="33" applyNumberFormat="1" applyFont="1" applyBorder="1" applyAlignment="1" applyProtection="1">
      <alignment horizontal="right"/>
      <protection/>
    </xf>
    <xf numFmtId="172" fontId="0" fillId="0" borderId="55" xfId="33" applyNumberFormat="1" applyFont="1" applyBorder="1" applyAlignment="1" applyProtection="1">
      <alignment horizontal="right"/>
      <protection/>
    </xf>
    <xf numFmtId="172" fontId="0" fillId="0" borderId="56" xfId="33" applyNumberFormat="1" applyFont="1" applyBorder="1" applyAlignment="1" applyProtection="1">
      <alignment horizontal="right"/>
      <protection/>
    </xf>
    <xf numFmtId="172" fontId="0" fillId="0" borderId="57" xfId="33" applyNumberFormat="1" applyFont="1" applyBorder="1" applyAlignment="1" applyProtection="1">
      <alignment horizontal="right"/>
      <protection/>
    </xf>
    <xf numFmtId="172" fontId="0" fillId="0" borderId="58" xfId="33" applyNumberFormat="1" applyFont="1" applyBorder="1" applyAlignment="1" applyProtection="1">
      <alignment horizontal="right"/>
      <protection/>
    </xf>
    <xf numFmtId="0" fontId="23" fillId="34" borderId="59" xfId="0" applyFont="1" applyFill="1" applyBorder="1" applyAlignment="1">
      <alignment/>
    </xf>
    <xf numFmtId="0" fontId="11" fillId="34" borderId="60" xfId="0" applyFont="1" applyFill="1" applyBorder="1" applyAlignment="1">
      <alignment/>
    </xf>
    <xf numFmtId="0" fontId="10" fillId="34" borderId="19" xfId="0" applyFont="1" applyFill="1" applyBorder="1" applyAlignment="1">
      <alignment/>
    </xf>
    <xf numFmtId="0" fontId="10" fillId="34" borderId="20" xfId="0" applyFont="1" applyFill="1" applyBorder="1" applyAlignment="1">
      <alignment/>
    </xf>
    <xf numFmtId="0" fontId="19" fillId="0" borderId="0" xfId="0" applyFont="1" applyAlignment="1">
      <alignment/>
    </xf>
    <xf numFmtId="0" fontId="11" fillId="0" borderId="0" xfId="0" applyFont="1" applyAlignment="1" applyProtection="1">
      <alignment horizontal="right"/>
      <protection/>
    </xf>
    <xf numFmtId="0" fontId="11" fillId="0" borderId="33" xfId="0" applyFont="1" applyBorder="1" applyAlignment="1" applyProtection="1">
      <alignment/>
      <protection/>
    </xf>
    <xf numFmtId="0" fontId="11" fillId="0" borderId="61" xfId="0" applyFont="1" applyBorder="1" applyAlignment="1" applyProtection="1">
      <alignment horizontal="left"/>
      <protection/>
    </xf>
    <xf numFmtId="0" fontId="11" fillId="0" borderId="0" xfId="0" applyFont="1" applyAlignment="1">
      <alignment wrapText="1"/>
    </xf>
    <xf numFmtId="201" fontId="11" fillId="0" borderId="0" xfId="0" applyNumberFormat="1" applyFont="1" applyAlignment="1">
      <alignment/>
    </xf>
    <xf numFmtId="0" fontId="0" fillId="37" borderId="62" xfId="0" applyFill="1" applyBorder="1" applyAlignment="1">
      <alignment/>
    </xf>
    <xf numFmtId="0" fontId="0" fillId="37" borderId="63" xfId="0" applyFill="1" applyBorder="1" applyAlignment="1">
      <alignment/>
    </xf>
    <xf numFmtId="0" fontId="0" fillId="37" borderId="50" xfId="0" applyFill="1" applyBorder="1" applyAlignment="1">
      <alignment/>
    </xf>
    <xf numFmtId="0" fontId="0" fillId="37" borderId="64" xfId="0" applyFill="1" applyBorder="1" applyAlignment="1">
      <alignment/>
    </xf>
    <xf numFmtId="0" fontId="0" fillId="37" borderId="65" xfId="0" applyFill="1" applyBorder="1" applyAlignment="1">
      <alignment/>
    </xf>
    <xf numFmtId="0" fontId="0" fillId="37" borderId="51" xfId="0" applyFill="1" applyBorder="1" applyAlignment="1">
      <alignment/>
    </xf>
    <xf numFmtId="0" fontId="0" fillId="37" borderId="66" xfId="0" applyFill="1" applyBorder="1" applyAlignment="1">
      <alignment horizontal="right"/>
    </xf>
    <xf numFmtId="0" fontId="0" fillId="37" borderId="67" xfId="0" applyFill="1" applyBorder="1" applyAlignment="1">
      <alignment horizontal="right"/>
    </xf>
    <xf numFmtId="0" fontId="0" fillId="37" borderId="52" xfId="0" applyFill="1" applyBorder="1" applyAlignment="1">
      <alignment horizontal="right"/>
    </xf>
    <xf numFmtId="0" fontId="0" fillId="38" borderId="62" xfId="0" applyFill="1" applyBorder="1" applyAlignment="1">
      <alignment/>
    </xf>
    <xf numFmtId="0" fontId="0" fillId="38" borderId="63" xfId="0" applyFill="1" applyBorder="1" applyAlignment="1">
      <alignment/>
    </xf>
    <xf numFmtId="0" fontId="0" fillId="38" borderId="50" xfId="0" applyFill="1" applyBorder="1" applyAlignment="1">
      <alignment/>
    </xf>
    <xf numFmtId="0" fontId="0" fillId="38" borderId="64" xfId="0" applyFill="1" applyBorder="1" applyAlignment="1">
      <alignment/>
    </xf>
    <xf numFmtId="0" fontId="0" fillId="38" borderId="65" xfId="0" applyFill="1" applyBorder="1" applyAlignment="1">
      <alignment/>
    </xf>
    <xf numFmtId="0" fontId="0" fillId="38" borderId="51" xfId="0" applyFill="1" applyBorder="1" applyAlignment="1">
      <alignment/>
    </xf>
    <xf numFmtId="0" fontId="0" fillId="38" borderId="66" xfId="0" applyFill="1" applyBorder="1" applyAlignment="1">
      <alignment horizontal="right"/>
    </xf>
    <xf numFmtId="0" fontId="0" fillId="38" borderId="67" xfId="0" applyFill="1" applyBorder="1" applyAlignment="1">
      <alignment horizontal="right"/>
    </xf>
    <xf numFmtId="0" fontId="0" fillId="38" borderId="52" xfId="0" applyFill="1" applyBorder="1" applyAlignment="1">
      <alignment horizontal="right"/>
    </xf>
    <xf numFmtId="0" fontId="0" fillId="0" borderId="54" xfId="0" applyNumberFormat="1" applyBorder="1" applyAlignment="1" applyProtection="1">
      <alignment horizontal="right"/>
      <protection hidden="1" locked="0"/>
    </xf>
    <xf numFmtId="0" fontId="0" fillId="0" borderId="50" xfId="0" applyNumberFormat="1" applyBorder="1" applyAlignment="1" applyProtection="1">
      <alignment horizontal="right"/>
      <protection locked="0"/>
    </xf>
    <xf numFmtId="0" fontId="0" fillId="0" borderId="55" xfId="0" applyNumberFormat="1" applyBorder="1" applyAlignment="1" applyProtection="1">
      <alignment horizontal="right"/>
      <protection hidden="1" locked="0"/>
    </xf>
    <xf numFmtId="0" fontId="0" fillId="0" borderId="51" xfId="0" applyNumberFormat="1" applyBorder="1" applyAlignment="1" applyProtection="1">
      <alignment horizontal="right"/>
      <protection locked="0"/>
    </xf>
    <xf numFmtId="0" fontId="0" fillId="0" borderId="57" xfId="0" applyNumberFormat="1" applyBorder="1" applyAlignment="1" applyProtection="1">
      <alignment horizontal="right"/>
      <protection hidden="1" locked="0"/>
    </xf>
    <xf numFmtId="0" fontId="0" fillId="0" borderId="58" xfId="0" applyNumberFormat="1" applyBorder="1" applyAlignment="1" applyProtection="1">
      <alignment horizontal="right"/>
      <protection hidden="1" locked="0"/>
    </xf>
    <xf numFmtId="0" fontId="0" fillId="0" borderId="53" xfId="0" applyNumberFormat="1" applyBorder="1" applyAlignment="1" applyProtection="1">
      <alignment horizontal="right"/>
      <protection hidden="1" locked="0"/>
    </xf>
    <xf numFmtId="0" fontId="0" fillId="0" borderId="35" xfId="0" applyNumberFormat="1" applyBorder="1" applyAlignment="1" applyProtection="1">
      <alignment horizontal="right"/>
      <protection locked="0"/>
    </xf>
    <xf numFmtId="0" fontId="14" fillId="0" borderId="19" xfId="0" applyFont="1" applyFill="1" applyBorder="1" applyAlignment="1">
      <alignment/>
    </xf>
    <xf numFmtId="0" fontId="14" fillId="0" borderId="60" xfId="0" applyFont="1" applyFill="1" applyBorder="1" applyAlignment="1">
      <alignment/>
    </xf>
    <xf numFmtId="0" fontId="14" fillId="0" borderId="68" xfId="0" applyFont="1" applyFill="1" applyBorder="1" applyAlignment="1">
      <alignment/>
    </xf>
    <xf numFmtId="0" fontId="16" fillId="0" borderId="59" xfId="0" applyFont="1" applyFill="1" applyBorder="1" applyAlignment="1">
      <alignment/>
    </xf>
    <xf numFmtId="0" fontId="0" fillId="0" borderId="0" xfId="0" applyAlignment="1">
      <alignment horizontal="centerContinuous"/>
    </xf>
    <xf numFmtId="0" fontId="25" fillId="0" borderId="0" xfId="0" applyFont="1" applyAlignment="1">
      <alignment horizontal="centerContinuous"/>
    </xf>
    <xf numFmtId="206" fontId="11" fillId="0" borderId="33" xfId="0" applyNumberFormat="1" applyFont="1" applyBorder="1" applyAlignment="1" applyProtection="1">
      <alignment/>
      <protection/>
    </xf>
    <xf numFmtId="0" fontId="11" fillId="0" borderId="69" xfId="0" applyFont="1" applyBorder="1" applyAlignment="1">
      <alignment/>
    </xf>
    <xf numFmtId="3" fontId="0" fillId="33" borderId="70" xfId="0" applyNumberFormat="1" applyFill="1" applyBorder="1" applyAlignment="1">
      <alignment/>
    </xf>
    <xf numFmtId="3" fontId="0" fillId="33" borderId="71" xfId="0" applyNumberFormat="1" applyFill="1" applyBorder="1" applyAlignment="1">
      <alignment/>
    </xf>
    <xf numFmtId="3" fontId="0" fillId="33" borderId="72" xfId="0" applyNumberFormat="1" applyFill="1" applyBorder="1" applyAlignment="1">
      <alignment/>
    </xf>
    <xf numFmtId="3" fontId="0" fillId="33" borderId="73" xfId="0" applyNumberForma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34" borderId="49" xfId="0" applyFont="1" applyFill="1" applyBorder="1" applyAlignment="1">
      <alignment/>
    </xf>
    <xf numFmtId="0" fontId="31" fillId="34" borderId="47" xfId="0" applyFont="1" applyFill="1" applyBorder="1" applyAlignment="1">
      <alignment/>
    </xf>
    <xf numFmtId="0" fontId="31" fillId="34" borderId="48" xfId="0" applyFont="1" applyFill="1" applyBorder="1" applyAlignment="1">
      <alignment/>
    </xf>
    <xf numFmtId="0" fontId="31" fillId="0" borderId="0" xfId="0" applyFont="1" applyAlignment="1">
      <alignment/>
    </xf>
    <xf numFmtId="0" fontId="31" fillId="0" borderId="33" xfId="0" applyFont="1" applyBorder="1" applyAlignment="1">
      <alignment/>
    </xf>
    <xf numFmtId="0" fontId="27" fillId="0" borderId="33" xfId="0" applyFont="1" applyBorder="1" applyAlignment="1">
      <alignment/>
    </xf>
    <xf numFmtId="0" fontId="30" fillId="0" borderId="0" xfId="0" applyFont="1" applyAlignment="1">
      <alignment/>
    </xf>
    <xf numFmtId="0" fontId="31" fillId="0" borderId="33" xfId="0" applyFont="1" applyBorder="1" applyAlignment="1">
      <alignment horizontal="right" indent="1"/>
    </xf>
    <xf numFmtId="186" fontId="31" fillId="0" borderId="33" xfId="33" applyNumberFormat="1" applyFont="1" applyBorder="1" applyAlignment="1">
      <alignment horizontal="right" indent="1"/>
    </xf>
    <xf numFmtId="186" fontId="31" fillId="0" borderId="33" xfId="33" applyNumberFormat="1" applyFont="1" applyBorder="1" applyAlignment="1">
      <alignment/>
    </xf>
    <xf numFmtId="0" fontId="29" fillId="39" borderId="33" xfId="0" applyFont="1" applyFill="1" applyBorder="1" applyAlignment="1">
      <alignment horizontal="center" vertical="center"/>
    </xf>
    <xf numFmtId="171" fontId="29" fillId="0" borderId="33" xfId="33" applyFont="1" applyBorder="1" applyAlignment="1">
      <alignment/>
    </xf>
    <xf numFmtId="0" fontId="29" fillId="0" borderId="33" xfId="0" applyNumberFormat="1" applyFont="1" applyBorder="1" applyAlignment="1" applyProtection="1">
      <alignment/>
      <protection locked="0"/>
    </xf>
    <xf numFmtId="0" fontId="31" fillId="0" borderId="33" xfId="0" applyNumberFormat="1" applyFont="1" applyBorder="1" applyAlignment="1" applyProtection="1">
      <alignment/>
      <protection locked="0"/>
    </xf>
    <xf numFmtId="186" fontId="29" fillId="0" borderId="33" xfId="0" applyNumberFormat="1" applyFont="1" applyBorder="1" applyAlignment="1">
      <alignment/>
    </xf>
    <xf numFmtId="179" fontId="31" fillId="0" borderId="33" xfId="0" applyNumberFormat="1" applyFont="1" applyBorder="1" applyAlignment="1">
      <alignment/>
    </xf>
    <xf numFmtId="171" fontId="31" fillId="0" borderId="33" xfId="0" applyNumberFormat="1" applyFont="1" applyBorder="1" applyAlignment="1">
      <alignment/>
    </xf>
    <xf numFmtId="178" fontId="31" fillId="0" borderId="33" xfId="0" applyNumberFormat="1" applyFont="1" applyBorder="1" applyAlignment="1">
      <alignment/>
    </xf>
    <xf numFmtId="0" fontId="0" fillId="0" borderId="61" xfId="0" applyBorder="1" applyAlignment="1" applyProtection="1">
      <alignment/>
      <protection locked="0"/>
    </xf>
    <xf numFmtId="4" fontId="11" fillId="0" borderId="48" xfId="33" applyNumberFormat="1" applyFont="1" applyBorder="1" applyAlignment="1">
      <alignment/>
    </xf>
    <xf numFmtId="14" fontId="0" fillId="0" borderId="33" xfId="0" applyNumberFormat="1" applyBorder="1" applyAlignment="1">
      <alignment/>
    </xf>
    <xf numFmtId="174" fontId="0" fillId="0" borderId="33" xfId="0" applyNumberFormat="1" applyBorder="1" applyAlignment="1">
      <alignment/>
    </xf>
    <xf numFmtId="4" fontId="11" fillId="0" borderId="61" xfId="33" applyNumberFormat="1" applyFont="1" applyBorder="1" applyAlignment="1">
      <alignment/>
    </xf>
    <xf numFmtId="0" fontId="0" fillId="10" borderId="33" xfId="0" applyFill="1" applyBorder="1" applyAlignment="1">
      <alignment/>
    </xf>
    <xf numFmtId="0" fontId="0" fillId="3" borderId="33" xfId="0" applyFill="1" applyBorder="1" applyAlignment="1">
      <alignment/>
    </xf>
    <xf numFmtId="0" fontId="31" fillId="2" borderId="33" xfId="0" applyFont="1" applyFill="1" applyBorder="1" applyAlignment="1">
      <alignment horizontal="right" indent="1"/>
    </xf>
    <xf numFmtId="186" fontId="31" fillId="2" borderId="33" xfId="33" applyNumberFormat="1" applyFont="1" applyFill="1" applyBorder="1" applyAlignment="1">
      <alignment horizontal="right" indent="1"/>
    </xf>
    <xf numFmtId="186" fontId="31" fillId="2" borderId="33" xfId="33" applyNumberFormat="1" applyFont="1" applyFill="1" applyBorder="1" applyAlignment="1">
      <alignment/>
    </xf>
    <xf numFmtId="171" fontId="31" fillId="2" borderId="33" xfId="33" applyNumberFormat="1" applyFont="1" applyFill="1" applyBorder="1" applyAlignment="1">
      <alignment/>
    </xf>
    <xf numFmtId="172" fontId="31" fillId="2" borderId="33" xfId="33" applyNumberFormat="1" applyFont="1" applyFill="1" applyBorder="1" applyAlignment="1">
      <alignment/>
    </xf>
    <xf numFmtId="2" fontId="31" fillId="2" borderId="33" xfId="45" applyNumberFormat="1" applyFont="1" applyFill="1" applyBorder="1" applyAlignment="1">
      <alignment horizontal="right" indent="1"/>
    </xf>
    <xf numFmtId="2" fontId="31" fillId="2" borderId="33" xfId="0" applyNumberFormat="1" applyFont="1" applyFill="1" applyBorder="1" applyAlignment="1">
      <alignment horizontal="right" indent="1"/>
    </xf>
    <xf numFmtId="0" fontId="31" fillId="2" borderId="33" xfId="0" applyNumberFormat="1" applyFont="1" applyFill="1" applyBorder="1" applyAlignment="1" applyProtection="1">
      <alignment/>
      <protection locked="0"/>
    </xf>
    <xf numFmtId="0" fontId="31" fillId="2" borderId="33" xfId="33" applyNumberFormat="1" applyFont="1" applyFill="1" applyBorder="1" applyAlignment="1" applyProtection="1">
      <alignment/>
      <protection locked="0"/>
    </xf>
    <xf numFmtId="0" fontId="31" fillId="2" borderId="33" xfId="45" applyNumberFormat="1" applyFont="1" applyFill="1" applyBorder="1" applyAlignment="1" applyProtection="1">
      <alignment/>
      <protection locked="0"/>
    </xf>
    <xf numFmtId="0" fontId="11" fillId="40" borderId="33" xfId="0" applyFont="1" applyFill="1" applyBorder="1" applyAlignment="1" applyProtection="1">
      <alignment horizontal="center" vertical="center" wrapText="1"/>
      <protection/>
    </xf>
    <xf numFmtId="0" fontId="11" fillId="40" borderId="33" xfId="0" applyFont="1" applyFill="1" applyBorder="1" applyAlignment="1">
      <alignment horizontal="center" vertical="center" wrapText="1"/>
    </xf>
    <xf numFmtId="0" fontId="11" fillId="40" borderId="49" xfId="0" applyFont="1" applyFill="1" applyBorder="1" applyAlignment="1" applyProtection="1">
      <alignment horizontal="left"/>
      <protection/>
    </xf>
    <xf numFmtId="0" fontId="11" fillId="40" borderId="48" xfId="0" applyFont="1" applyFill="1" applyBorder="1" applyAlignment="1">
      <alignment/>
    </xf>
    <xf numFmtId="0" fontId="11" fillId="40" borderId="46" xfId="0" applyFont="1" applyFill="1" applyBorder="1" applyAlignment="1">
      <alignment/>
    </xf>
    <xf numFmtId="0" fontId="11" fillId="40" borderId="45" xfId="0" applyFont="1" applyFill="1" applyBorder="1" applyAlignment="1">
      <alignment/>
    </xf>
    <xf numFmtId="0" fontId="11" fillId="2" borderId="33" xfId="0" applyFont="1" applyFill="1" applyBorder="1" applyAlignment="1">
      <alignment/>
    </xf>
    <xf numFmtId="0" fontId="0" fillId="2" borderId="33" xfId="0" applyFill="1" applyBorder="1" applyAlignment="1">
      <alignment/>
    </xf>
    <xf numFmtId="0" fontId="11" fillId="2" borderId="61" xfId="0" applyFont="1" applyFill="1" applyBorder="1" applyAlignment="1">
      <alignment/>
    </xf>
    <xf numFmtId="0" fontId="11" fillId="2" borderId="33" xfId="0" applyNumberFormat="1" applyFont="1" applyFill="1" applyBorder="1" applyAlignment="1">
      <alignment/>
    </xf>
    <xf numFmtId="216" fontId="11" fillId="2" borderId="33" xfId="0" applyNumberFormat="1" applyFont="1" applyFill="1" applyBorder="1" applyAlignment="1">
      <alignment/>
    </xf>
    <xf numFmtId="4" fontId="0" fillId="2" borderId="33" xfId="0" applyNumberFormat="1" applyFill="1" applyBorder="1" applyAlignment="1">
      <alignment/>
    </xf>
    <xf numFmtId="208" fontId="0" fillId="2" borderId="33" xfId="0" applyNumberFormat="1" applyFill="1" applyBorder="1" applyAlignment="1">
      <alignment/>
    </xf>
    <xf numFmtId="206" fontId="11" fillId="2" borderId="33" xfId="0" applyNumberFormat="1" applyFont="1" applyFill="1" applyBorder="1" applyAlignment="1">
      <alignment/>
    </xf>
    <xf numFmtId="0" fontId="11" fillId="40" borderId="61" xfId="0" applyFont="1" applyFill="1" applyBorder="1" applyAlignment="1" applyProtection="1">
      <alignment horizontal="left"/>
      <protection/>
    </xf>
    <xf numFmtId="0" fontId="24" fillId="0" borderId="0" xfId="0" applyFont="1" applyAlignment="1">
      <alignment/>
    </xf>
    <xf numFmtId="0" fontId="2" fillId="0" borderId="35" xfId="0" applyFont="1" applyBorder="1" applyAlignment="1">
      <alignment horizontal="center" wrapText="1"/>
    </xf>
    <xf numFmtId="0" fontId="2" fillId="0" borderId="35" xfId="0" applyFont="1" applyBorder="1" applyAlignment="1">
      <alignment horizontal="right" vertical="center"/>
    </xf>
    <xf numFmtId="0" fontId="2" fillId="0" borderId="74" xfId="0" applyFont="1" applyBorder="1" applyAlignment="1">
      <alignment horizontal="center" wrapText="1"/>
    </xf>
    <xf numFmtId="0" fontId="24" fillId="0" borderId="57" xfId="0" applyFont="1" applyBorder="1" applyAlignment="1">
      <alignment horizontal="left"/>
    </xf>
    <xf numFmtId="1" fontId="24" fillId="0" borderId="75" xfId="0" applyNumberFormat="1" applyFont="1" applyBorder="1" applyAlignment="1" applyProtection="1">
      <alignment horizontal="right"/>
      <protection hidden="1" locked="0"/>
    </xf>
    <xf numFmtId="0" fontId="24" fillId="0" borderId="76" xfId="0" applyFont="1" applyBorder="1" applyAlignment="1">
      <alignment horizontal="right"/>
    </xf>
    <xf numFmtId="0" fontId="24" fillId="0" borderId="58" xfId="0" applyFont="1" applyBorder="1" applyAlignment="1">
      <alignment horizontal="left"/>
    </xf>
    <xf numFmtId="1" fontId="24" fillId="0" borderId="33" xfId="0" applyNumberFormat="1" applyFont="1" applyBorder="1" applyAlignment="1" applyProtection="1">
      <alignment horizontal="right"/>
      <protection hidden="1" locked="0"/>
    </xf>
    <xf numFmtId="0" fontId="24" fillId="0" borderId="77" xfId="0" applyFont="1" applyBorder="1" applyAlignment="1">
      <alignment horizontal="right"/>
    </xf>
    <xf numFmtId="0" fontId="24" fillId="0" borderId="78" xfId="0" applyFont="1" applyBorder="1" applyAlignment="1">
      <alignment horizontal="left"/>
    </xf>
    <xf numFmtId="1" fontId="24" fillId="0" borderId="79" xfId="0" applyNumberFormat="1" applyFont="1" applyBorder="1" applyAlignment="1" applyProtection="1">
      <alignment horizontal="right"/>
      <protection hidden="1" locked="0"/>
    </xf>
    <xf numFmtId="0" fontId="24" fillId="0" borderId="80" xfId="0" applyFont="1" applyBorder="1" applyAlignment="1">
      <alignment horizontal="right"/>
    </xf>
    <xf numFmtId="1" fontId="24" fillId="0" borderId="35" xfId="0" applyNumberFormat="1" applyFont="1" applyBorder="1" applyAlignment="1" applyProtection="1">
      <alignment horizontal="right"/>
      <protection hidden="1" locked="0"/>
    </xf>
    <xf numFmtId="0" fontId="24" fillId="0" borderId="53" xfId="0" applyFont="1" applyBorder="1" applyAlignment="1" applyProtection="1">
      <alignment horizontal="right"/>
      <protection hidden="1" locked="0"/>
    </xf>
    <xf numFmtId="0" fontId="24" fillId="0" borderId="35" xfId="0" applyFont="1" applyBorder="1" applyAlignment="1">
      <alignment horizontal="right"/>
    </xf>
    <xf numFmtId="0" fontId="24" fillId="41" borderId="75" xfId="0" applyFont="1" applyFill="1" applyBorder="1" applyAlignment="1">
      <alignment/>
    </xf>
    <xf numFmtId="0" fontId="24" fillId="41" borderId="33" xfId="0" applyFont="1" applyFill="1" applyBorder="1" applyAlignment="1">
      <alignment/>
    </xf>
    <xf numFmtId="0" fontId="24" fillId="41" borderId="79" xfId="0" applyFont="1" applyFill="1" applyBorder="1" applyAlignment="1">
      <alignment horizontal="right"/>
    </xf>
    <xf numFmtId="0" fontId="81" fillId="0" borderId="0" xfId="0" applyFont="1" applyAlignment="1">
      <alignment/>
    </xf>
    <xf numFmtId="3" fontId="0" fillId="41" borderId="81" xfId="0" applyNumberFormat="1" applyFill="1" applyBorder="1" applyAlignment="1">
      <alignment/>
    </xf>
    <xf numFmtId="3" fontId="0" fillId="41" borderId="82" xfId="0" applyNumberFormat="1" applyFill="1" applyBorder="1" applyAlignment="1">
      <alignment/>
    </xf>
    <xf numFmtId="3" fontId="0" fillId="41" borderId="83" xfId="0" applyNumberFormat="1" applyFill="1" applyBorder="1" applyAlignment="1">
      <alignment/>
    </xf>
    <xf numFmtId="3" fontId="0" fillId="41" borderId="65" xfId="0" applyNumberFormat="1" applyFill="1" applyBorder="1" applyAlignment="1">
      <alignment/>
    </xf>
    <xf numFmtId="3" fontId="0" fillId="41" borderId="84" xfId="0" applyNumberFormat="1" applyFill="1" applyBorder="1" applyAlignment="1">
      <alignment/>
    </xf>
    <xf numFmtId="3" fontId="0" fillId="41" borderId="85" xfId="0" applyNumberFormat="1" applyFill="1" applyBorder="1" applyAlignment="1">
      <alignment/>
    </xf>
    <xf numFmtId="0" fontId="2" fillId="41" borderId="86" xfId="0" applyFont="1" applyFill="1" applyBorder="1" applyAlignment="1">
      <alignment/>
    </xf>
    <xf numFmtId="0" fontId="2" fillId="41" borderId="87" xfId="0" applyFont="1" applyFill="1" applyBorder="1" applyAlignment="1">
      <alignment/>
    </xf>
    <xf numFmtId="0" fontId="2" fillId="41" borderId="88" xfId="0" applyFont="1" applyFill="1" applyBorder="1" applyAlignment="1">
      <alignment/>
    </xf>
    <xf numFmtId="218" fontId="0" fillId="0" borderId="33" xfId="0" applyNumberFormat="1" applyBorder="1" applyAlignment="1">
      <alignment/>
    </xf>
    <xf numFmtId="212" fontId="0" fillId="0" borderId="33" xfId="0" applyNumberFormat="1" applyBorder="1" applyAlignment="1">
      <alignment/>
    </xf>
    <xf numFmtId="43" fontId="0" fillId="0" borderId="33" xfId="0" applyNumberFormat="1" applyBorder="1" applyAlignment="1">
      <alignment/>
    </xf>
    <xf numFmtId="0" fontId="0" fillId="0" borderId="61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3" xfId="0" applyFont="1" applyFill="1" applyBorder="1" applyAlignment="1">
      <alignment/>
    </xf>
    <xf numFmtId="185" fontId="0" fillId="0" borderId="33" xfId="0" applyNumberFormat="1" applyFont="1" applyFill="1" applyBorder="1" applyAlignment="1">
      <alignment/>
    </xf>
    <xf numFmtId="219" fontId="0" fillId="0" borderId="33" xfId="0" applyNumberFormat="1" applyBorder="1" applyAlignment="1">
      <alignment/>
    </xf>
    <xf numFmtId="0" fontId="0" fillId="41" borderId="48" xfId="0" applyFill="1" applyBorder="1" applyAlignment="1">
      <alignment/>
    </xf>
    <xf numFmtId="0" fontId="0" fillId="41" borderId="49" xfId="0" applyFill="1" applyBorder="1" applyAlignment="1">
      <alignment/>
    </xf>
    <xf numFmtId="0" fontId="0" fillId="41" borderId="47" xfId="0" applyFill="1" applyBorder="1" applyAlignment="1">
      <alignment/>
    </xf>
    <xf numFmtId="0" fontId="0" fillId="0" borderId="89" xfId="0" applyFont="1" applyBorder="1" applyAlignment="1">
      <alignment vertical="center"/>
    </xf>
    <xf numFmtId="0" fontId="0" fillId="41" borderId="49" xfId="0" applyFont="1" applyFill="1" applyBorder="1" applyAlignment="1">
      <alignment/>
    </xf>
    <xf numFmtId="0" fontId="2" fillId="0" borderId="90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9" fillId="0" borderId="90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0" fillId="0" borderId="91" xfId="0" applyNumberFormat="1" applyBorder="1" applyAlignment="1" applyProtection="1">
      <alignment horizontal="center"/>
      <protection locked="0"/>
    </xf>
    <xf numFmtId="0" fontId="0" fillId="0" borderId="92" xfId="0" applyNumberFormat="1" applyBorder="1" applyAlignment="1" applyProtection="1">
      <alignment horizontal="center"/>
      <protection locked="0"/>
    </xf>
    <xf numFmtId="172" fontId="0" fillId="0" borderId="91" xfId="33" applyNumberFormat="1" applyFont="1" applyBorder="1" applyAlignment="1">
      <alignment horizontal="center"/>
    </xf>
    <xf numFmtId="172" fontId="0" fillId="0" borderId="92" xfId="33" applyNumberFormat="1" applyFont="1" applyBorder="1" applyAlignment="1">
      <alignment horizontal="center"/>
    </xf>
    <xf numFmtId="0" fontId="27" fillId="42" borderId="0" xfId="0" applyFont="1" applyFill="1" applyBorder="1" applyAlignment="1">
      <alignment horizontal="center"/>
    </xf>
    <xf numFmtId="0" fontId="24" fillId="0" borderId="91" xfId="0" applyFont="1" applyBorder="1" applyAlignment="1">
      <alignment horizontal="center"/>
    </xf>
    <xf numFmtId="0" fontId="24" fillId="0" borderId="9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9" fillId="0" borderId="39" xfId="0" applyFont="1" applyBorder="1" applyAlignment="1">
      <alignment/>
    </xf>
    <xf numFmtId="0" fontId="59" fillId="0" borderId="40" xfId="0" applyFont="1" applyBorder="1" applyAlignment="1">
      <alignment/>
    </xf>
    <xf numFmtId="0" fontId="59" fillId="0" borderId="41" xfId="0" applyFont="1" applyBorder="1" applyAlignment="1">
      <alignment/>
    </xf>
    <xf numFmtId="0" fontId="59" fillId="0" borderId="0" xfId="0" applyFont="1" applyAlignment="1">
      <alignment/>
    </xf>
    <xf numFmtId="0" fontId="59" fillId="0" borderId="42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43" xfId="0" applyFont="1" applyBorder="1" applyAlignment="1">
      <alignment/>
    </xf>
    <xf numFmtId="14" fontId="59" fillId="0" borderId="43" xfId="0" applyNumberFormat="1" applyFont="1" applyBorder="1" applyAlignment="1">
      <alignment/>
    </xf>
    <xf numFmtId="202" fontId="59" fillId="0" borderId="43" xfId="0" applyNumberFormat="1" applyFont="1" applyBorder="1" applyAlignment="1">
      <alignment/>
    </xf>
    <xf numFmtId="0" fontId="59" fillId="0" borderId="0" xfId="0" applyFont="1" applyBorder="1" applyAlignment="1">
      <alignment horizontal="center"/>
    </xf>
    <xf numFmtId="0" fontId="60" fillId="0" borderId="43" xfId="0" applyFont="1" applyBorder="1" applyAlignment="1">
      <alignment/>
    </xf>
    <xf numFmtId="0" fontId="60" fillId="0" borderId="42" xfId="0" applyFont="1" applyBorder="1" applyAlignment="1">
      <alignment/>
    </xf>
    <xf numFmtId="0" fontId="61" fillId="40" borderId="93" xfId="0" applyFont="1" applyFill="1" applyBorder="1" applyAlignment="1">
      <alignment/>
    </xf>
    <xf numFmtId="0" fontId="59" fillId="40" borderId="94" xfId="0" applyFont="1" applyFill="1" applyBorder="1" applyAlignment="1">
      <alignment/>
    </xf>
    <xf numFmtId="0" fontId="59" fillId="40" borderId="95" xfId="0" applyFont="1" applyFill="1" applyBorder="1" applyAlignment="1">
      <alignment/>
    </xf>
    <xf numFmtId="0" fontId="61" fillId="40" borderId="96" xfId="0" applyFont="1" applyFill="1" applyBorder="1" applyAlignment="1">
      <alignment/>
    </xf>
    <xf numFmtId="0" fontId="59" fillId="40" borderId="0" xfId="0" applyFont="1" applyFill="1" applyBorder="1" applyAlignment="1">
      <alignment/>
    </xf>
    <xf numFmtId="0" fontId="59" fillId="40" borderId="97" xfId="0" applyFont="1" applyFill="1" applyBorder="1" applyAlignment="1">
      <alignment/>
    </xf>
    <xf numFmtId="0" fontId="61" fillId="40" borderId="98" xfId="0" applyFont="1" applyFill="1" applyBorder="1" applyAlignment="1">
      <alignment/>
    </xf>
    <xf numFmtId="0" fontId="59" fillId="40" borderId="99" xfId="0" applyFont="1" applyFill="1" applyBorder="1" applyAlignment="1">
      <alignment/>
    </xf>
    <xf numFmtId="0" fontId="59" fillId="40" borderId="100" xfId="0" applyFont="1" applyFill="1" applyBorder="1" applyAlignment="1">
      <alignment/>
    </xf>
    <xf numFmtId="0" fontId="59" fillId="0" borderId="46" xfId="0" applyFont="1" applyBorder="1" applyAlignment="1">
      <alignment/>
    </xf>
    <xf numFmtId="0" fontId="59" fillId="0" borderId="44" xfId="0" applyFont="1" applyBorder="1" applyAlignment="1">
      <alignment/>
    </xf>
    <xf numFmtId="0" fontId="49" fillId="0" borderId="44" xfId="0" applyFont="1" applyBorder="1" applyAlignment="1">
      <alignment/>
    </xf>
    <xf numFmtId="0" fontId="59" fillId="0" borderId="45" xfId="0" applyFont="1" applyBorder="1" applyAlignment="1">
      <alignment/>
    </xf>
    <xf numFmtId="0" fontId="59" fillId="43" borderId="89" xfId="0" applyFont="1" applyFill="1" applyBorder="1" applyAlignment="1">
      <alignment horizontal="center" vertical="center" wrapText="1"/>
    </xf>
    <xf numFmtId="0" fontId="59" fillId="43" borderId="89" xfId="0" applyFont="1" applyFill="1" applyBorder="1" applyAlignment="1">
      <alignment horizontal="center" vertical="center"/>
    </xf>
    <xf numFmtId="49" fontId="59" fillId="0" borderId="40" xfId="0" applyNumberFormat="1" applyFont="1" applyFill="1" applyBorder="1" applyAlignment="1" quotePrefix="1">
      <alignment/>
    </xf>
    <xf numFmtId="0" fontId="59" fillId="0" borderId="40" xfId="0" applyFont="1" applyBorder="1" applyAlignment="1">
      <alignment horizontal="center"/>
    </xf>
    <xf numFmtId="212" fontId="59" fillId="0" borderId="40" xfId="0" applyNumberFormat="1" applyFont="1" applyFill="1" applyBorder="1" applyAlignment="1">
      <alignment horizontal="right" indent="1"/>
    </xf>
    <xf numFmtId="0" fontId="59" fillId="0" borderId="41" xfId="0" applyNumberFormat="1" applyFont="1" applyBorder="1" applyAlignment="1">
      <alignment/>
    </xf>
    <xf numFmtId="49" fontId="59" fillId="0" borderId="0" xfId="0" applyNumberFormat="1" applyFont="1" applyFill="1" applyBorder="1" applyAlignment="1" quotePrefix="1">
      <alignment/>
    </xf>
    <xf numFmtId="212" fontId="59" fillId="0" borderId="0" xfId="0" applyNumberFormat="1" applyFont="1" applyFill="1" applyBorder="1" applyAlignment="1">
      <alignment horizontal="right" indent="1"/>
    </xf>
    <xf numFmtId="0" fontId="59" fillId="0" borderId="43" xfId="0" applyNumberFormat="1" applyFont="1" applyBorder="1" applyAlignment="1">
      <alignment/>
    </xf>
    <xf numFmtId="0" fontId="59" fillId="0" borderId="0" xfId="0" applyFont="1" applyBorder="1" applyAlignment="1" applyProtection="1">
      <alignment/>
      <protection/>
    </xf>
    <xf numFmtId="203" fontId="59" fillId="0" borderId="0" xfId="0" applyNumberFormat="1" applyFont="1" applyFill="1" applyBorder="1" applyAlignment="1">
      <alignment horizontal="right"/>
    </xf>
    <xf numFmtId="0" fontId="60" fillId="0" borderId="0" xfId="0" applyFont="1" applyBorder="1" applyAlignment="1">
      <alignment horizontal="right"/>
    </xf>
    <xf numFmtId="9" fontId="60" fillId="0" borderId="0" xfId="0" applyNumberFormat="1" applyFont="1" applyBorder="1" applyAlignment="1">
      <alignment/>
    </xf>
    <xf numFmtId="0" fontId="60" fillId="0" borderId="0" xfId="0" applyFont="1" applyBorder="1" applyAlignment="1">
      <alignment horizontal="left"/>
    </xf>
    <xf numFmtId="0" fontId="59" fillId="0" borderId="101" xfId="0" applyNumberFormat="1" applyFont="1" applyBorder="1" applyAlignment="1">
      <alignment/>
    </xf>
    <xf numFmtId="49" fontId="59" fillId="0" borderId="102" xfId="0" applyNumberFormat="1" applyFont="1" applyFill="1" applyBorder="1" applyAlignment="1" quotePrefix="1">
      <alignment/>
    </xf>
    <xf numFmtId="49" fontId="59" fillId="0" borderId="103" xfId="0" applyNumberFormat="1" applyFont="1" applyFill="1" applyBorder="1" applyAlignment="1" quotePrefix="1">
      <alignment/>
    </xf>
    <xf numFmtId="0" fontId="59" fillId="0" borderId="102" xfId="0" applyFont="1" applyBorder="1" applyAlignment="1">
      <alignment/>
    </xf>
    <xf numFmtId="0" fontId="59" fillId="0" borderId="0" xfId="0" applyFont="1" applyFill="1" applyBorder="1" applyAlignment="1">
      <alignment/>
    </xf>
    <xf numFmtId="0" fontId="59" fillId="43" borderId="33" xfId="0" applyFont="1" applyFill="1" applyBorder="1" applyAlignment="1">
      <alignment horizontal="center" vertical="center" wrapText="1"/>
    </xf>
    <xf numFmtId="179" fontId="59" fillId="0" borderId="43" xfId="0" applyNumberFormat="1" applyFont="1" applyBorder="1" applyAlignment="1">
      <alignment/>
    </xf>
    <xf numFmtId="179" fontId="60" fillId="0" borderId="101" xfId="0" applyNumberFormat="1" applyFont="1" applyBorder="1" applyAlignment="1">
      <alignment/>
    </xf>
    <xf numFmtId="0" fontId="59" fillId="0" borderId="103" xfId="0" applyFont="1" applyBorder="1" applyAlignment="1">
      <alignment/>
    </xf>
    <xf numFmtId="0" fontId="59" fillId="0" borderId="104" xfId="0" applyFont="1" applyBorder="1" applyAlignment="1">
      <alignment/>
    </xf>
    <xf numFmtId="0" fontId="59" fillId="0" borderId="105" xfId="0" applyFont="1" applyBorder="1" applyAlignment="1">
      <alignment/>
    </xf>
    <xf numFmtId="0" fontId="5" fillId="2" borderId="34" xfId="0" applyFont="1" applyFill="1" applyBorder="1" applyAlignment="1">
      <alignment horizontal="center" vertical="center"/>
    </xf>
    <xf numFmtId="0" fontId="5" fillId="2" borderId="106" xfId="0" applyFont="1" applyFill="1" applyBorder="1" applyAlignment="1">
      <alignment horizontal="center" vertical="center"/>
    </xf>
    <xf numFmtId="0" fontId="5" fillId="2" borderId="107" xfId="0" applyFont="1" applyFill="1" applyBorder="1" applyAlignment="1">
      <alignment horizontal="center"/>
    </xf>
    <xf numFmtId="0" fontId="5" fillId="2" borderId="108" xfId="0" applyFont="1" applyFill="1" applyBorder="1" applyAlignment="1">
      <alignment horizontal="center"/>
    </xf>
    <xf numFmtId="0" fontId="5" fillId="2" borderId="62" xfId="0" applyFont="1" applyFill="1" applyBorder="1" applyAlignment="1">
      <alignment horizontal="center"/>
    </xf>
    <xf numFmtId="0" fontId="5" fillId="2" borderId="109" xfId="0" applyFont="1" applyFill="1" applyBorder="1" applyAlignment="1">
      <alignment horizontal="center" vertical="center" textRotation="45"/>
    </xf>
    <xf numFmtId="0" fontId="5" fillId="2" borderId="110" xfId="0" applyFont="1" applyFill="1" applyBorder="1" applyAlignment="1">
      <alignment horizontal="center" vertical="center"/>
    </xf>
    <xf numFmtId="0" fontId="5" fillId="2" borderId="111" xfId="0" applyFont="1" applyFill="1" applyBorder="1" applyAlignment="1">
      <alignment horizontal="center" vertical="center"/>
    </xf>
    <xf numFmtId="0" fontId="5" fillId="2" borderId="83" xfId="0" applyFont="1" applyFill="1" applyBorder="1" applyAlignment="1">
      <alignment horizontal="center"/>
    </xf>
    <xf numFmtId="0" fontId="5" fillId="2" borderId="65" xfId="0" applyFont="1" applyFill="1" applyBorder="1" applyAlignment="1">
      <alignment horizontal="center"/>
    </xf>
    <xf numFmtId="0" fontId="5" fillId="2" borderId="112" xfId="0" applyFont="1" applyFill="1" applyBorder="1" applyAlignment="1">
      <alignment horizontal="center" vertical="center" textRotation="45"/>
    </xf>
    <xf numFmtId="0" fontId="5" fillId="2" borderId="83" xfId="0" applyFont="1" applyFill="1" applyBorder="1" applyAlignment="1">
      <alignment horizontal="center"/>
    </xf>
    <xf numFmtId="0" fontId="5" fillId="2" borderId="65" xfId="0" applyFont="1" applyFill="1" applyBorder="1" applyAlignment="1">
      <alignment horizontal="center"/>
    </xf>
    <xf numFmtId="3" fontId="0" fillId="2" borderId="84" xfId="0" applyNumberFormat="1" applyFill="1" applyBorder="1" applyAlignment="1">
      <alignment/>
    </xf>
    <xf numFmtId="3" fontId="0" fillId="2" borderId="85" xfId="0" applyNumberFormat="1" applyFill="1" applyBorder="1" applyAlignment="1">
      <alignment/>
    </xf>
    <xf numFmtId="0" fontId="5" fillId="2" borderId="113" xfId="0" applyFont="1" applyFill="1" applyBorder="1" applyAlignment="1">
      <alignment horizontal="left"/>
    </xf>
    <xf numFmtId="0" fontId="5" fillId="2" borderId="114" xfId="0" applyFont="1" applyFill="1" applyBorder="1" applyAlignment="1">
      <alignment horizontal="left"/>
    </xf>
    <xf numFmtId="0" fontId="5" fillId="2" borderId="55" xfId="0" applyFont="1" applyFill="1" applyBorder="1" applyAlignment="1">
      <alignment horizontal="center" vertical="center" wrapText="1"/>
    </xf>
    <xf numFmtId="0" fontId="5" fillId="2" borderId="115" xfId="0" applyFont="1" applyFill="1" applyBorder="1" applyAlignment="1">
      <alignment/>
    </xf>
    <xf numFmtId="0" fontId="5" fillId="2" borderId="55" xfId="0" applyFont="1" applyFill="1" applyBorder="1" applyAlignment="1">
      <alignment horizontal="center" vertical="center"/>
    </xf>
    <xf numFmtId="0" fontId="5" fillId="2" borderId="116" xfId="0" applyFont="1" applyFill="1" applyBorder="1" applyAlignment="1">
      <alignment horizontal="center" vertical="center"/>
    </xf>
    <xf numFmtId="0" fontId="5" fillId="2" borderId="117" xfId="0" applyFont="1" applyFill="1" applyBorder="1" applyAlignment="1">
      <alignment/>
    </xf>
    <xf numFmtId="0" fontId="5" fillId="2" borderId="118" xfId="0" applyFont="1" applyFill="1" applyBorder="1" applyAlignment="1">
      <alignment horizontal="left"/>
    </xf>
    <xf numFmtId="0" fontId="5" fillId="2" borderId="119" xfId="0" applyFont="1" applyFill="1" applyBorder="1" applyAlignment="1">
      <alignment horizontal="left"/>
    </xf>
    <xf numFmtId="0" fontId="5" fillId="0" borderId="120" xfId="0" applyFont="1" applyBorder="1" applyAlignment="1">
      <alignment horizontal="center" vertical="center" textRotation="90" wrapText="1"/>
    </xf>
    <xf numFmtId="0" fontId="0" fillId="0" borderId="121" xfId="0" applyFont="1" applyBorder="1" applyAlignment="1">
      <alignment/>
    </xf>
    <xf numFmtId="0" fontId="5" fillId="0" borderId="122" xfId="0" applyFont="1" applyBorder="1" applyAlignment="1">
      <alignment horizontal="center" vertical="center" textRotation="90" wrapText="1"/>
    </xf>
    <xf numFmtId="0" fontId="0" fillId="0" borderId="123" xfId="0" applyFont="1" applyBorder="1" applyAlignment="1">
      <alignment/>
    </xf>
    <xf numFmtId="0" fontId="5" fillId="0" borderId="124" xfId="0" applyFont="1" applyBorder="1" applyAlignment="1">
      <alignment horizontal="center" vertical="center" textRotation="90" wrapText="1"/>
    </xf>
    <xf numFmtId="0" fontId="0" fillId="0" borderId="125" xfId="0" applyFont="1" applyBorder="1" applyAlignment="1">
      <alignment/>
    </xf>
    <xf numFmtId="0" fontId="16" fillId="0" borderId="90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16" fillId="0" borderId="68" xfId="0" applyFont="1" applyBorder="1" applyAlignment="1">
      <alignment horizontal="center"/>
    </xf>
    <xf numFmtId="0" fontId="2" fillId="0" borderId="90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8" xfId="0" applyFont="1" applyBorder="1" applyAlignment="1">
      <alignment/>
    </xf>
    <xf numFmtId="0" fontId="5" fillId="2" borderId="34" xfId="0" applyFont="1" applyFill="1" applyBorder="1" applyAlignment="1">
      <alignment vertical="center"/>
    </xf>
    <xf numFmtId="0" fontId="5" fillId="2" borderId="126" xfId="0" applyFont="1" applyFill="1" applyBorder="1" applyAlignment="1">
      <alignment vertical="center"/>
    </xf>
    <xf numFmtId="0" fontId="5" fillId="2" borderId="107" xfId="0" applyFont="1" applyFill="1" applyBorder="1" applyAlignment="1">
      <alignment/>
    </xf>
    <xf numFmtId="0" fontId="5" fillId="2" borderId="108" xfId="0" applyFont="1" applyFill="1" applyBorder="1" applyAlignment="1">
      <alignment/>
    </xf>
    <xf numFmtId="0" fontId="5" fillId="2" borderId="62" xfId="0" applyFont="1" applyFill="1" applyBorder="1" applyAlignment="1">
      <alignment/>
    </xf>
    <xf numFmtId="0" fontId="5" fillId="2" borderId="127" xfId="0" applyFont="1" applyFill="1" applyBorder="1" applyAlignment="1">
      <alignment vertical="center"/>
    </xf>
    <xf numFmtId="0" fontId="5" fillId="2" borderId="11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83" xfId="0" applyFont="1" applyFill="1" applyBorder="1" applyAlignment="1">
      <alignment horizontal="left"/>
    </xf>
    <xf numFmtId="0" fontId="5" fillId="2" borderId="65" xfId="0" applyFont="1" applyFill="1" applyBorder="1" applyAlignment="1">
      <alignment horizontal="left"/>
    </xf>
    <xf numFmtId="0" fontId="5" fillId="2" borderId="128" xfId="0" applyFont="1" applyFill="1" applyBorder="1" applyAlignment="1">
      <alignment vertical="center"/>
    </xf>
    <xf numFmtId="0" fontId="5" fillId="2" borderId="129" xfId="0" applyFont="1" applyFill="1" applyBorder="1" applyAlignment="1">
      <alignment/>
    </xf>
    <xf numFmtId="0" fontId="5" fillId="2" borderId="130" xfId="0" applyFont="1" applyFill="1" applyBorder="1" applyAlignment="1">
      <alignment/>
    </xf>
    <xf numFmtId="0" fontId="5" fillId="2" borderId="131" xfId="0" applyFont="1" applyFill="1" applyBorder="1" applyAlignment="1">
      <alignment/>
    </xf>
    <xf numFmtId="0" fontId="5" fillId="2" borderId="132" xfId="0" applyFont="1" applyFill="1" applyBorder="1" applyAlignment="1">
      <alignment vertical="center"/>
    </xf>
    <xf numFmtId="0" fontId="5" fillId="2" borderId="133" xfId="0" applyFont="1" applyFill="1" applyBorder="1" applyAlignment="1">
      <alignment vertical="center"/>
    </xf>
    <xf numFmtId="0" fontId="5" fillId="2" borderId="134" xfId="0" applyFont="1" applyFill="1" applyBorder="1" applyAlignment="1">
      <alignment vertical="center"/>
    </xf>
    <xf numFmtId="0" fontId="5" fillId="2" borderId="113" xfId="0" applyFont="1" applyFill="1" applyBorder="1" applyAlignment="1">
      <alignment horizontal="center"/>
    </xf>
    <xf numFmtId="0" fontId="5" fillId="2" borderId="135" xfId="0" applyFont="1" applyFill="1" applyBorder="1" applyAlignment="1">
      <alignment horizontal="center"/>
    </xf>
    <xf numFmtId="0" fontId="5" fillId="2" borderId="136" xfId="0" applyFont="1" applyFill="1" applyBorder="1" applyAlignment="1">
      <alignment vertical="center" wrapText="1"/>
    </xf>
    <xf numFmtId="0" fontId="5" fillId="2" borderId="137" xfId="0" applyFont="1" applyFill="1" applyBorder="1" applyAlignment="1">
      <alignment horizontal="center"/>
    </xf>
    <xf numFmtId="0" fontId="5" fillId="2" borderId="138" xfId="0" applyFont="1" applyFill="1" applyBorder="1" applyAlignment="1">
      <alignment vertical="center"/>
    </xf>
    <xf numFmtId="0" fontId="5" fillId="2" borderId="139" xfId="0" applyFont="1" applyFill="1" applyBorder="1" applyAlignment="1">
      <alignment vertical="center"/>
    </xf>
    <xf numFmtId="0" fontId="5" fillId="2" borderId="140" xfId="0" applyFont="1" applyFill="1" applyBorder="1" applyAlignment="1">
      <alignment horizontal="center"/>
    </xf>
    <xf numFmtId="0" fontId="5" fillId="2" borderId="66" xfId="0" applyFont="1" applyFill="1" applyBorder="1" applyAlignment="1">
      <alignment horizontal="center"/>
    </xf>
    <xf numFmtId="0" fontId="2" fillId="0" borderId="33" xfId="0" applyFont="1" applyBorder="1" applyAlignment="1">
      <alignment vertical="center" wrapText="1"/>
    </xf>
    <xf numFmtId="0" fontId="2" fillId="43" borderId="141" xfId="0" applyFont="1" applyFill="1" applyBorder="1" applyAlignment="1">
      <alignment/>
    </xf>
    <xf numFmtId="0" fontId="2" fillId="43" borderId="142" xfId="0" applyFont="1" applyFill="1" applyBorder="1" applyAlignment="1">
      <alignment/>
    </xf>
    <xf numFmtId="0" fontId="2" fillId="43" borderId="143" xfId="0" applyFont="1" applyFill="1" applyBorder="1" applyAlignment="1">
      <alignment/>
    </xf>
    <xf numFmtId="0" fontId="2" fillId="0" borderId="33" xfId="0" applyFont="1" applyBorder="1" applyAlignment="1">
      <alignment horizontal="center" vertical="top"/>
    </xf>
    <xf numFmtId="0" fontId="2" fillId="0" borderId="33" xfId="0" applyFont="1" applyBorder="1" applyAlignment="1">
      <alignment/>
    </xf>
    <xf numFmtId="0" fontId="11" fillId="43" borderId="49" xfId="0" applyFont="1" applyFill="1" applyBorder="1" applyAlignment="1">
      <alignment/>
    </xf>
    <xf numFmtId="0" fontId="11" fillId="43" borderId="48" xfId="0" applyFont="1" applyFill="1" applyBorder="1" applyAlignment="1">
      <alignment/>
    </xf>
    <xf numFmtId="0" fontId="11" fillId="0" borderId="61" xfId="0" applyFont="1" applyBorder="1" applyAlignment="1">
      <alignment/>
    </xf>
    <xf numFmtId="185" fontId="11" fillId="0" borderId="33" xfId="0" applyNumberFormat="1" applyFont="1" applyFill="1" applyBorder="1" applyAlignment="1">
      <alignment/>
    </xf>
    <xf numFmtId="0" fontId="82" fillId="0" borderId="0" xfId="0" applyFont="1" applyAlignment="1">
      <alignment/>
    </xf>
    <xf numFmtId="0" fontId="62" fillId="39" borderId="33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tržieb - 1. polrok</a:t>
            </a:r>
          </a:p>
        </c:rich>
      </c:tx>
      <c:layout>
        <c:manualLayout>
          <c:xMode val="factor"/>
          <c:yMode val="factor"/>
          <c:x val="-0.01575"/>
          <c:y val="-0.0035"/>
        </c:manualLayout>
      </c:layout>
      <c:spPr>
        <a:solidFill>
          <a:srgbClr val="99CC0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8"/>
      <c:hPercent val="39"/>
      <c:rotY val="44"/>
      <c:depthPercent val="100"/>
      <c:rAngAx val="1"/>
    </c:view3D>
    <c:plotArea>
      <c:layout>
        <c:manualLayout>
          <c:xMode val="edge"/>
          <c:yMode val="edge"/>
          <c:x val="0.0085"/>
          <c:y val="0.17175"/>
          <c:w val="0.981"/>
          <c:h val="0.70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'G1'!$A$5</c:f>
              <c:strCache>
                <c:ptCount val="1"/>
                <c:pt idx="0">
                  <c:v>Interiér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'G1'!$B$3:$G$3</c:f>
              <c:strCache/>
            </c:strRef>
          </c:cat>
          <c:val>
            <c:numRef>
              <c:f>'G1'!$B$5:$G$5</c:f>
              <c:numCache/>
            </c:numRef>
          </c:val>
          <c:shape val="cylinder"/>
        </c:ser>
        <c:ser>
          <c:idx val="1"/>
          <c:order val="1"/>
          <c:tx>
            <c:strRef>
              <c:f>'G1'!$A$7</c:f>
              <c:strCache>
                <c:ptCount val="1"/>
                <c:pt idx="0">
                  <c:v>Mikušincová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'G1'!$B$3:$G$3</c:f>
              <c:strCache/>
            </c:strRef>
          </c:cat>
          <c:val>
            <c:numRef>
              <c:f>'G1'!$B$7:$G$7</c:f>
              <c:numCache/>
            </c:numRef>
          </c:val>
          <c:shape val="cylinder"/>
        </c:ser>
        <c:shape val="cylinder"/>
        <c:axId val="6103554"/>
        <c:axId val="54931987"/>
      </c:bar3DChart>
      <c:catAx>
        <c:axId val="610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931987"/>
        <c:crosses val="autoZero"/>
        <c:auto val="1"/>
        <c:lblOffset val="100"/>
        <c:tickLblSkip val="1"/>
        <c:noMultiLvlLbl val="0"/>
      </c:catAx>
      <c:valAx>
        <c:axId val="54931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tis. €</a:t>
                </a:r>
              </a:p>
            </c:rich>
          </c:tx>
          <c:layout>
            <c:manualLayout>
              <c:xMode val="factor"/>
              <c:yMode val="factor"/>
              <c:x val="-0.037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35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25"/>
          <c:y val="0.906"/>
          <c:w val="0.29375"/>
          <c:h val="0.08025"/>
        </c:manualLayout>
      </c:layout>
      <c:overlay val="0"/>
      <c:spPr>
        <a:solidFill>
          <a:srgbClr val="99CC0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2"/>
          <c:y val="-0.0105"/>
        </c:manualLayout>
      </c:layout>
      <c:spPr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3175">
          <a:solidFill>
            <a:srgbClr val="666699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75"/>
          <c:y val="0.228"/>
          <c:w val="0.903"/>
          <c:h val="0.62425"/>
        </c:manualLayout>
      </c:layout>
      <c:pie3DChart>
        <c:varyColors val="1"/>
        <c:ser>
          <c:idx val="0"/>
          <c:order val="0"/>
          <c:tx>
            <c:strRef>
              <c:f>'G1'!$I$3</c:f>
              <c:strCache>
                <c:ptCount val="1"/>
                <c:pt idx="0">
                  <c:v>Polročný obrat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explosion val="27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'G1'!$A$4:$A$8</c:f>
              <c:strCache/>
            </c:strRef>
          </c:cat>
          <c:val>
            <c:numRef>
              <c:f>'G1'!$I$4:$I$8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675"/>
          <c:y val="0.8975"/>
          <c:w val="0.76225"/>
          <c:h val="0.08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Výroba počítačov vo firme IBM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4725"/>
          <c:w val="0.94575"/>
          <c:h val="0.8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'[1]PC2'!$C$6</c:f>
              <c:strCache>
                <c:ptCount val="1"/>
                <c:pt idx="0">
                  <c:v>IBM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'[1]PC2'!$D$3:$F$3</c:f>
              <c:strCache>
                <c:ptCount val="3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</c:strCache>
            </c:strRef>
          </c:cat>
          <c:val>
            <c:numRef>
              <c:f>'[1]PC2'!$D$6:$F$6</c:f>
              <c:numCache>
                <c:ptCount val="3"/>
                <c:pt idx="0">
                  <c:v>869</c:v>
                </c:pt>
                <c:pt idx="1">
                  <c:v>900</c:v>
                </c:pt>
                <c:pt idx="2">
                  <c:v>1000</c:v>
                </c:pt>
              </c:numCache>
            </c:numRef>
          </c:val>
        </c:ser>
        <c:axId val="24625836"/>
        <c:axId val="20305933"/>
      </c:barChart>
      <c:catAx>
        <c:axId val="24625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05933"/>
        <c:crosses val="autoZero"/>
        <c:auto val="1"/>
        <c:lblOffset val="100"/>
        <c:tickLblSkip val="1"/>
        <c:noMultiLvlLbl val="0"/>
      </c:catAx>
      <c:valAx>
        <c:axId val="203059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25836"/>
        <c:crossesAt val="1"/>
        <c:crossBetween val="between"/>
        <c:dispUnits/>
      </c:valAx>
      <c:spPr>
        <a:gradFill rotWithShape="1">
          <a:gsLst>
            <a:gs pos="0">
              <a:srgbClr val="005E76"/>
            </a:gs>
            <a:gs pos="50000">
              <a:srgbClr val="00CCFF"/>
            </a:gs>
            <a:gs pos="100000">
              <a:srgbClr val="00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18</xdr:row>
      <xdr:rowOff>0</xdr:rowOff>
    </xdr:from>
    <xdr:to>
      <xdr:col>2</xdr:col>
      <xdr:colOff>923925</xdr:colOff>
      <xdr:row>19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047750" y="3105150"/>
          <a:ext cx="638175" cy="171450"/>
        </a:xfrm>
        <a:prstGeom prst="wedgeRoundRectCallout">
          <a:avLst>
            <a:gd name="adj1" fmla="val 236569"/>
            <a:gd name="adj2" fmla="val -17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vzorce</a:t>
          </a:r>
        </a:p>
      </xdr:txBody>
    </xdr:sp>
    <xdr:clientData/>
  </xdr:twoCellAnchor>
  <xdr:twoCellAnchor>
    <xdr:from>
      <xdr:col>3</xdr:col>
      <xdr:colOff>571500</xdr:colOff>
      <xdr:row>17</xdr:row>
      <xdr:rowOff>123825</xdr:rowOff>
    </xdr:from>
    <xdr:to>
      <xdr:col>5</xdr:col>
      <xdr:colOff>514350</xdr:colOff>
      <xdr:row>19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3028950" y="3067050"/>
          <a:ext cx="1266825" cy="209550"/>
        </a:xfrm>
        <a:prstGeom prst="wedgeRoundRectCallout">
          <a:avLst>
            <a:gd name="adj1" fmla="val 80231"/>
            <a:gd name="adj2" fmla="val -15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funkcia sum</a:t>
          </a:r>
        </a:p>
      </xdr:txBody>
    </xdr:sp>
    <xdr:clientData/>
  </xdr:twoCellAnchor>
  <xdr:twoCellAnchor editAs="oneCell">
    <xdr:from>
      <xdr:col>5</xdr:col>
      <xdr:colOff>266700</xdr:colOff>
      <xdr:row>35</xdr:row>
      <xdr:rowOff>0</xdr:rowOff>
    </xdr:from>
    <xdr:to>
      <xdr:col>7</xdr:col>
      <xdr:colOff>9525</xdr:colOff>
      <xdr:row>39</xdr:row>
      <xdr:rowOff>9525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4885" t="80802" r="67367" b="8677"/>
        <a:stretch>
          <a:fillRect/>
        </a:stretch>
      </xdr:blipFill>
      <xdr:spPr>
        <a:xfrm>
          <a:off x="4048125" y="7153275"/>
          <a:ext cx="962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40</xdr:row>
      <xdr:rowOff>0</xdr:rowOff>
    </xdr:from>
    <xdr:to>
      <xdr:col>7</xdr:col>
      <xdr:colOff>0</xdr:colOff>
      <xdr:row>44</xdr:row>
      <xdr:rowOff>9525</xdr:rowOff>
    </xdr:to>
    <xdr:pic>
      <xdr:nvPicPr>
        <xdr:cNvPr id="4" name="Obrázok 4"/>
        <xdr:cNvPicPr preferRelativeResize="1">
          <a:picLocks noChangeAspect="1"/>
        </xdr:cNvPicPr>
      </xdr:nvPicPr>
      <xdr:blipFill>
        <a:blip r:embed="rId1"/>
        <a:srcRect l="45858" t="80804" r="47019" b="8677"/>
        <a:stretch>
          <a:fillRect/>
        </a:stretch>
      </xdr:blipFill>
      <xdr:spPr>
        <a:xfrm>
          <a:off x="4133850" y="7962900"/>
          <a:ext cx="866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69</xdr:row>
      <xdr:rowOff>0</xdr:rowOff>
    </xdr:from>
    <xdr:to>
      <xdr:col>2</xdr:col>
      <xdr:colOff>923925</xdr:colOff>
      <xdr:row>70</xdr:row>
      <xdr:rowOff>9525</xdr:rowOff>
    </xdr:to>
    <xdr:sp>
      <xdr:nvSpPr>
        <xdr:cNvPr id="5" name="AutoShape 1"/>
        <xdr:cNvSpPr>
          <a:spLocks/>
        </xdr:cNvSpPr>
      </xdr:nvSpPr>
      <xdr:spPr>
        <a:xfrm>
          <a:off x="1047750" y="12877800"/>
          <a:ext cx="638175" cy="171450"/>
        </a:xfrm>
        <a:prstGeom prst="wedgeRoundRectCallout">
          <a:avLst>
            <a:gd name="adj1" fmla="val 190296"/>
            <a:gd name="adj2" fmla="val -19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vzorce</a:t>
          </a:r>
        </a:p>
      </xdr:txBody>
    </xdr:sp>
    <xdr:clientData/>
  </xdr:twoCellAnchor>
  <xdr:twoCellAnchor>
    <xdr:from>
      <xdr:col>3</xdr:col>
      <xdr:colOff>571500</xdr:colOff>
      <xdr:row>68</xdr:row>
      <xdr:rowOff>123825</xdr:rowOff>
    </xdr:from>
    <xdr:to>
      <xdr:col>5</xdr:col>
      <xdr:colOff>85725</xdr:colOff>
      <xdr:row>69</xdr:row>
      <xdr:rowOff>152400</xdr:rowOff>
    </xdr:to>
    <xdr:sp>
      <xdr:nvSpPr>
        <xdr:cNvPr id="6" name="AutoShape 2"/>
        <xdr:cNvSpPr>
          <a:spLocks/>
        </xdr:cNvSpPr>
      </xdr:nvSpPr>
      <xdr:spPr>
        <a:xfrm>
          <a:off x="3028950" y="12839700"/>
          <a:ext cx="838200" cy="190500"/>
        </a:xfrm>
        <a:prstGeom prst="wedgeRoundRectCallout">
          <a:avLst>
            <a:gd name="adj1" fmla="val 169481"/>
            <a:gd name="adj2" fmla="val -17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funk.suma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542925</xdr:colOff>
      <xdr:row>0</xdr:row>
      <xdr:rowOff>38100</xdr:rowOff>
    </xdr:from>
    <xdr:ext cx="3095625" cy="914400"/>
    <xdr:sp>
      <xdr:nvSpPr>
        <xdr:cNvPr id="1" name="Obdĺžnik 1"/>
        <xdr:cNvSpPr>
          <a:spLocks/>
        </xdr:cNvSpPr>
      </xdr:nvSpPr>
      <xdr:spPr>
        <a:xfrm>
          <a:off x="819150" y="38100"/>
          <a:ext cx="30956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8080"/>
              </a:solidFill>
            </a:rPr>
            <a:t>Computer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38100</xdr:rowOff>
    </xdr:from>
    <xdr:ext cx="3095625" cy="914400"/>
    <xdr:sp>
      <xdr:nvSpPr>
        <xdr:cNvPr id="1" name="Obdĺžnik 3"/>
        <xdr:cNvSpPr>
          <a:spLocks/>
        </xdr:cNvSpPr>
      </xdr:nvSpPr>
      <xdr:spPr>
        <a:xfrm>
          <a:off x="819150" y="38100"/>
          <a:ext cx="30956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8080"/>
              </a:solidFill>
            </a:rPr>
            <a:t>Computer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35</xdr:row>
      <xdr:rowOff>123825</xdr:rowOff>
    </xdr:from>
    <xdr:to>
      <xdr:col>14</xdr:col>
      <xdr:colOff>457200</xdr:colOff>
      <xdr:row>51</xdr:row>
      <xdr:rowOff>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734300"/>
          <a:ext cx="3962400" cy="2466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323850</xdr:colOff>
      <xdr:row>33</xdr:row>
      <xdr:rowOff>66675</xdr:rowOff>
    </xdr:from>
    <xdr:to>
      <xdr:col>9</xdr:col>
      <xdr:colOff>66675</xdr:colOff>
      <xdr:row>38</xdr:row>
      <xdr:rowOff>85725</xdr:rowOff>
    </xdr:to>
    <xdr:sp>
      <xdr:nvSpPr>
        <xdr:cNvPr id="2" name="Line 16"/>
        <xdr:cNvSpPr>
          <a:spLocks/>
        </xdr:cNvSpPr>
      </xdr:nvSpPr>
      <xdr:spPr>
        <a:xfrm flipH="1" flipV="1">
          <a:off x="4162425" y="7353300"/>
          <a:ext cx="1009650" cy="828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123825</xdr:colOff>
      <xdr:row>16</xdr:row>
      <xdr:rowOff>19050</xdr:rowOff>
    </xdr:from>
    <xdr:to>
      <xdr:col>14</xdr:col>
      <xdr:colOff>457200</xdr:colOff>
      <xdr:row>32</xdr:row>
      <xdr:rowOff>28575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9625" y="3581400"/>
          <a:ext cx="3990975" cy="2600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29</xdr:row>
      <xdr:rowOff>9525</xdr:rowOff>
    </xdr:from>
    <xdr:to>
      <xdr:col>8</xdr:col>
      <xdr:colOff>561975</xdr:colOff>
      <xdr:row>33</xdr:row>
      <xdr:rowOff>66675</xdr:rowOff>
    </xdr:to>
    <xdr:sp>
      <xdr:nvSpPr>
        <xdr:cNvPr id="4" name="Line 13"/>
        <xdr:cNvSpPr>
          <a:spLocks/>
        </xdr:cNvSpPr>
      </xdr:nvSpPr>
      <xdr:spPr>
        <a:xfrm flipH="1">
          <a:off x="3276600" y="5676900"/>
          <a:ext cx="1781175" cy="16764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514350</xdr:colOff>
      <xdr:row>16</xdr:row>
      <xdr:rowOff>114300</xdr:rowOff>
    </xdr:from>
    <xdr:to>
      <xdr:col>19</xdr:col>
      <xdr:colOff>342900</xdr:colOff>
      <xdr:row>34</xdr:row>
      <xdr:rowOff>19050</xdr:rowOff>
    </xdr:to>
    <xdr:graphicFrame>
      <xdr:nvGraphicFramePr>
        <xdr:cNvPr id="1" name="Graf 2"/>
        <xdr:cNvGraphicFramePr/>
      </xdr:nvGraphicFramePr>
      <xdr:xfrm>
        <a:off x="6743700" y="3076575"/>
        <a:ext cx="48863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571500</xdr:colOff>
      <xdr:row>0</xdr:row>
      <xdr:rowOff>85725</xdr:rowOff>
    </xdr:from>
    <xdr:to>
      <xdr:col>19</xdr:col>
      <xdr:colOff>85725</xdr:colOff>
      <xdr:row>15</xdr:row>
      <xdr:rowOff>104775</xdr:rowOff>
    </xdr:to>
    <xdr:graphicFrame>
      <xdr:nvGraphicFramePr>
        <xdr:cNvPr id="2" name="Graf 1"/>
        <xdr:cNvGraphicFramePr/>
      </xdr:nvGraphicFramePr>
      <xdr:xfrm>
        <a:off x="6800850" y="85725"/>
        <a:ext cx="45720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11</xdr:col>
      <xdr:colOff>504825</xdr:colOff>
      <xdr:row>0</xdr:row>
      <xdr:rowOff>66675</xdr:rowOff>
    </xdr:from>
    <xdr:to>
      <xdr:col>19</xdr:col>
      <xdr:colOff>371475</xdr:colOff>
      <xdr:row>34</xdr:row>
      <xdr:rowOff>57150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rcRect l="57505" t="23466" r="2098" b="7698"/>
        <a:stretch>
          <a:fillRect/>
        </a:stretch>
      </xdr:blipFill>
      <xdr:spPr>
        <a:xfrm>
          <a:off x="6734175" y="66675"/>
          <a:ext cx="4924425" cy="586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11</xdr:row>
      <xdr:rowOff>142875</xdr:rowOff>
    </xdr:from>
    <xdr:to>
      <xdr:col>7</xdr:col>
      <xdr:colOff>133350</xdr:colOff>
      <xdr:row>23</xdr:row>
      <xdr:rowOff>95250</xdr:rowOff>
    </xdr:to>
    <xdr:graphicFrame>
      <xdr:nvGraphicFramePr>
        <xdr:cNvPr id="1" name="Graf 1"/>
        <xdr:cNvGraphicFramePr/>
      </xdr:nvGraphicFramePr>
      <xdr:xfrm>
        <a:off x="1381125" y="2085975"/>
        <a:ext cx="3600450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RIKA\Pr&#237;klady\EXCEL\graf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"/>
      <sheetName val="PC1"/>
      <sheetName val="Graf EÚ"/>
      <sheetName val="EÚ"/>
      <sheetName val="Graf PC"/>
      <sheetName val="PC2"/>
      <sheetName val="PC"/>
      <sheetName val="HDP"/>
      <sheetName val="MOO"/>
    </sheetNames>
    <sheetDataSet>
      <sheetData sheetId="5">
        <row r="3">
          <cell r="D3" t="str">
            <v>Január</v>
          </cell>
          <cell r="E3" t="str">
            <v>Február</v>
          </cell>
          <cell r="F3" t="str">
            <v>Marec</v>
          </cell>
        </row>
        <row r="6">
          <cell r="C6" t="str">
            <v>IBM</v>
          </cell>
          <cell r="D6">
            <v>869</v>
          </cell>
          <cell r="E6">
            <v>900</v>
          </cell>
          <cell r="F6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workbookViewId="0" topLeftCell="A1">
      <selection activeCell="G21" sqref="G21:G27"/>
    </sheetView>
  </sheetViews>
  <sheetFormatPr defaultColWidth="9.140625" defaultRowHeight="12.75"/>
  <cols>
    <col min="1" max="1" width="1.8515625" style="0" customWidth="1"/>
    <col min="2" max="2" width="9.57421875" style="0" customWidth="1"/>
    <col min="3" max="3" width="25.421875" style="0" customWidth="1"/>
    <col min="4" max="4" width="10.7109375" style="0" customWidth="1"/>
    <col min="8" max="8" width="9.8515625" style="0" customWidth="1"/>
    <col min="9" max="9" width="9.00390625" style="0" customWidth="1"/>
    <col min="10" max="10" width="7.421875" style="0" customWidth="1"/>
  </cols>
  <sheetData>
    <row r="1" ht="18">
      <c r="B1" s="74" t="s">
        <v>208</v>
      </c>
    </row>
    <row r="2" spans="2:8" ht="15">
      <c r="B2" s="124" t="s">
        <v>184</v>
      </c>
      <c r="C2" s="123"/>
      <c r="D2" s="123"/>
      <c r="E2" s="123"/>
      <c r="F2" s="123"/>
      <c r="G2" s="123"/>
      <c r="H2" s="123"/>
    </row>
    <row r="3" ht="13.5" thickBot="1"/>
    <row r="4" spans="2:5" ht="13.5" thickBot="1">
      <c r="B4" s="122" t="s">
        <v>220</v>
      </c>
      <c r="C4" s="119"/>
      <c r="D4" s="120"/>
      <c r="E4" s="121"/>
    </row>
    <row r="6" ht="13.5" thickBot="1"/>
    <row r="7" spans="2:7" ht="13.5" thickBot="1">
      <c r="B7" s="227" t="s">
        <v>4</v>
      </c>
      <c r="C7" s="228"/>
      <c r="D7" s="228"/>
      <c r="E7" s="228"/>
      <c r="F7" s="228"/>
      <c r="G7" s="229"/>
    </row>
    <row r="8" ht="13.5" thickBot="1"/>
    <row r="9" spans="1:7" ht="12.75">
      <c r="A9" s="1"/>
      <c r="B9" s="291" t="s">
        <v>5</v>
      </c>
      <c r="C9" s="292"/>
      <c r="D9" s="293" t="s">
        <v>6</v>
      </c>
      <c r="E9" s="294"/>
      <c r="F9" s="295"/>
      <c r="G9" s="296" t="s">
        <v>7</v>
      </c>
    </row>
    <row r="10" spans="2:7" ht="12.75">
      <c r="B10" s="297"/>
      <c r="C10" s="298"/>
      <c r="D10" s="299" t="s">
        <v>8</v>
      </c>
      <c r="E10" s="300" t="s">
        <v>9</v>
      </c>
      <c r="F10" s="300" t="s">
        <v>10</v>
      </c>
      <c r="G10" s="301"/>
    </row>
    <row r="11" spans="1:7" ht="12.75">
      <c r="A11" s="1"/>
      <c r="B11" s="297"/>
      <c r="C11" s="298"/>
      <c r="D11" s="302" t="s">
        <v>11</v>
      </c>
      <c r="E11" s="303"/>
      <c r="F11" s="303"/>
      <c r="G11" s="301"/>
    </row>
    <row r="12" spans="1:7" ht="13.5" thickBot="1">
      <c r="A12" s="1"/>
      <c r="B12" s="297"/>
      <c r="C12" s="298"/>
      <c r="D12" s="304">
        <v>2000</v>
      </c>
      <c r="E12" s="305">
        <v>1500</v>
      </c>
      <c r="F12" s="305">
        <v>2500</v>
      </c>
      <c r="G12" s="301"/>
    </row>
    <row r="13" spans="2:7" ht="13.5" thickTop="1">
      <c r="B13" s="306" t="s">
        <v>12</v>
      </c>
      <c r="C13" s="307"/>
      <c r="D13" s="205">
        <v>350000</v>
      </c>
      <c r="E13" s="206">
        <v>360000</v>
      </c>
      <c r="F13" s="206">
        <v>500000</v>
      </c>
      <c r="G13" s="5">
        <f>SUM(D13:F13)</f>
        <v>1210000</v>
      </c>
    </row>
    <row r="14" spans="2:7" ht="12.75">
      <c r="B14" s="308" t="s">
        <v>13</v>
      </c>
      <c r="C14" s="309" t="s">
        <v>14</v>
      </c>
      <c r="D14" s="207">
        <v>210000</v>
      </c>
      <c r="E14" s="208">
        <v>150000</v>
      </c>
      <c r="F14" s="208">
        <v>210000</v>
      </c>
      <c r="G14" s="6">
        <f>SUM(D14:F14)</f>
        <v>570000</v>
      </c>
    </row>
    <row r="15" spans="2:7" ht="12.75">
      <c r="B15" s="310"/>
      <c r="C15" s="309" t="s">
        <v>15</v>
      </c>
      <c r="D15" s="207">
        <v>40000</v>
      </c>
      <c r="E15" s="208">
        <v>75000</v>
      </c>
      <c r="F15" s="208">
        <v>105000</v>
      </c>
      <c r="G15" s="6">
        <f>SUM(D15:F15)</f>
        <v>220000</v>
      </c>
    </row>
    <row r="16" spans="2:7" ht="13.5" thickBot="1">
      <c r="B16" s="311"/>
      <c r="C16" s="312" t="s">
        <v>16</v>
      </c>
      <c r="D16" s="209">
        <v>75000</v>
      </c>
      <c r="E16" s="210">
        <v>80000</v>
      </c>
      <c r="F16" s="210">
        <v>160000</v>
      </c>
      <c r="G16" s="130">
        <f>SUM(D16:F16)</f>
        <v>315000</v>
      </c>
    </row>
    <row r="17" spans="2:7" ht="14.25" thickBot="1" thickTop="1">
      <c r="B17" s="313" t="s">
        <v>17</v>
      </c>
      <c r="C17" s="314"/>
      <c r="D17" s="127">
        <f>D13-D14-D15-D16</f>
        <v>25000</v>
      </c>
      <c r="E17" s="128">
        <f>E13-E14-E15-E16</f>
        <v>55000</v>
      </c>
      <c r="F17" s="128">
        <f>F13-F14-F15-F16</f>
        <v>25000</v>
      </c>
      <c r="G17" s="129">
        <f>SUM(D17:F17)</f>
        <v>105000</v>
      </c>
    </row>
    <row r="20" ht="13.5" thickBot="1"/>
    <row r="21" spans="3:8" ht="15" customHeight="1" thickBot="1">
      <c r="C21" s="321" t="s">
        <v>0</v>
      </c>
      <c r="D21" s="322"/>
      <c r="E21" s="323"/>
      <c r="G21" s="315" t="s">
        <v>19</v>
      </c>
      <c r="H21" s="316">
        <v>25</v>
      </c>
    </row>
    <row r="22" spans="7:8" ht="15" customHeight="1" thickBot="1">
      <c r="G22" s="317"/>
      <c r="H22" s="318">
        <v>26</v>
      </c>
    </row>
    <row r="23" spans="3:8" ht="15" customHeight="1">
      <c r="C23" s="22" t="s">
        <v>18</v>
      </c>
      <c r="D23" s="211" t="s">
        <v>1</v>
      </c>
      <c r="E23" s="2">
        <v>10000</v>
      </c>
      <c r="G23" s="317"/>
      <c r="H23" s="318">
        <v>27</v>
      </c>
    </row>
    <row r="24" spans="3:8" ht="18" customHeight="1">
      <c r="C24" s="23" t="s">
        <v>210</v>
      </c>
      <c r="D24" s="212" t="s">
        <v>2</v>
      </c>
      <c r="E24" s="3">
        <v>250</v>
      </c>
      <c r="G24" s="317"/>
      <c r="H24" s="318">
        <v>28</v>
      </c>
    </row>
    <row r="25" spans="3:8" ht="15" customHeight="1" thickBot="1">
      <c r="C25" s="24" t="s">
        <v>209</v>
      </c>
      <c r="D25" s="213" t="s">
        <v>3</v>
      </c>
      <c r="E25" s="4">
        <v>150000</v>
      </c>
      <c r="G25" s="317"/>
      <c r="H25" s="318">
        <v>29</v>
      </c>
    </row>
    <row r="26" spans="7:8" ht="15" customHeight="1">
      <c r="G26" s="317"/>
      <c r="H26" s="318">
        <v>30</v>
      </c>
    </row>
    <row r="27" spans="7:8" ht="15" customHeight="1" thickBot="1">
      <c r="G27" s="319"/>
      <c r="H27" s="320">
        <v>31</v>
      </c>
    </row>
    <row r="29" ht="13.5" thickBot="1"/>
    <row r="30" spans="5:8" ht="91.5" thickBot="1">
      <c r="E30" s="10"/>
      <c r="F30" s="11" t="s">
        <v>20</v>
      </c>
      <c r="G30" s="11" t="s">
        <v>21</v>
      </c>
      <c r="H30" s="12" t="s">
        <v>22</v>
      </c>
    </row>
    <row r="31" spans="5:8" ht="13.5" thickBot="1">
      <c r="E31" s="9" t="s">
        <v>23</v>
      </c>
      <c r="F31" s="13"/>
      <c r="G31" s="14"/>
      <c r="H31" s="15"/>
    </row>
    <row r="32" spans="5:8" ht="13.5" thickBot="1">
      <c r="E32" s="7" t="s">
        <v>24</v>
      </c>
      <c r="F32" s="16"/>
      <c r="G32" s="17"/>
      <c r="H32" s="18"/>
    </row>
    <row r="33" spans="5:8" ht="13.5" thickBot="1">
      <c r="E33" s="7" t="s">
        <v>25</v>
      </c>
      <c r="F33" s="16"/>
      <c r="G33" s="17"/>
      <c r="H33" s="18"/>
    </row>
    <row r="34" spans="5:8" ht="13.5" thickBot="1">
      <c r="E34" s="8" t="s">
        <v>26</v>
      </c>
      <c r="F34" s="19"/>
      <c r="G34" s="20"/>
      <c r="H34" s="21"/>
    </row>
    <row r="36" spans="2:8" ht="12.75">
      <c r="B36" s="223" t="s">
        <v>75</v>
      </c>
      <c r="C36" s="222"/>
      <c r="D36" s="225" t="s">
        <v>218</v>
      </c>
      <c r="H36" s="158">
        <v>2.5</v>
      </c>
    </row>
    <row r="37" spans="2:8" ht="12.75" customHeight="1">
      <c r="B37" s="217" t="s">
        <v>211</v>
      </c>
      <c r="C37" s="25">
        <v>41412.126</v>
      </c>
      <c r="D37" s="25">
        <v>41412.126</v>
      </c>
      <c r="H37" s="158">
        <v>-45.55</v>
      </c>
    </row>
    <row r="38" spans="2:8" ht="12.75">
      <c r="B38" s="218" t="s">
        <v>212</v>
      </c>
      <c r="C38" s="54">
        <v>41412.126</v>
      </c>
      <c r="D38" s="25">
        <v>41412.126</v>
      </c>
      <c r="H38" s="158">
        <v>1235.52</v>
      </c>
    </row>
    <row r="39" spans="2:8" ht="12.75">
      <c r="B39" s="219" t="s">
        <v>212</v>
      </c>
      <c r="C39" s="214">
        <v>-41412.126</v>
      </c>
      <c r="D39" s="25">
        <v>-41412.126</v>
      </c>
      <c r="H39" s="158">
        <v>12560.205</v>
      </c>
    </row>
    <row r="40" spans="2:4" ht="12.75">
      <c r="B40" s="218" t="s">
        <v>213</v>
      </c>
      <c r="C40" s="215">
        <v>41412.126</v>
      </c>
      <c r="D40" s="25">
        <v>41412.126</v>
      </c>
    </row>
    <row r="41" spans="2:8" ht="12.75">
      <c r="B41" s="218" t="s">
        <v>214</v>
      </c>
      <c r="C41" s="216">
        <v>41412.126</v>
      </c>
      <c r="D41" s="25">
        <v>41412.126</v>
      </c>
      <c r="H41" s="159">
        <v>12.5</v>
      </c>
    </row>
    <row r="42" spans="2:8" ht="12.75">
      <c r="B42" s="218" t="s">
        <v>215</v>
      </c>
      <c r="C42" s="55">
        <v>41412.126</v>
      </c>
      <c r="D42" s="25">
        <v>41412.126</v>
      </c>
      <c r="H42" s="159">
        <v>1029.2</v>
      </c>
    </row>
    <row r="43" spans="2:8" ht="12.75">
      <c r="B43" s="220" t="s">
        <v>216</v>
      </c>
      <c r="C43" s="155">
        <v>41412.126</v>
      </c>
      <c r="D43" s="25">
        <v>41412.126</v>
      </c>
      <c r="H43" s="159">
        <v>620</v>
      </c>
    </row>
    <row r="44" spans="2:8" ht="12.75">
      <c r="B44" s="220" t="s">
        <v>217</v>
      </c>
      <c r="C44" s="221">
        <v>41412.126</v>
      </c>
      <c r="D44" s="25">
        <v>41412.126</v>
      </c>
      <c r="H44" s="159">
        <v>5321.608</v>
      </c>
    </row>
    <row r="46" spans="2:8" ht="12.75">
      <c r="B46" s="223" t="s">
        <v>79</v>
      </c>
      <c r="C46" s="224"/>
      <c r="D46" s="224"/>
      <c r="E46" s="222"/>
      <c r="F46" s="222"/>
      <c r="G46" s="222"/>
      <c r="H46" s="222"/>
    </row>
    <row r="48" spans="2:5" ht="12.75">
      <c r="B48" s="223" t="s">
        <v>77</v>
      </c>
      <c r="C48" s="224"/>
      <c r="D48" s="224"/>
      <c r="E48" s="222"/>
    </row>
    <row r="49" spans="2:5" ht="12.75">
      <c r="B49" s="223" t="s">
        <v>76</v>
      </c>
      <c r="C49" s="224"/>
      <c r="D49" s="224"/>
      <c r="E49" s="222"/>
    </row>
    <row r="50" spans="2:5" ht="12.75">
      <c r="B50" s="226" t="s">
        <v>219</v>
      </c>
      <c r="C50" s="224"/>
      <c r="D50" s="224"/>
      <c r="E50" s="222"/>
    </row>
    <row r="52" spans="2:5" ht="12.75">
      <c r="B52" s="223" t="s">
        <v>78</v>
      </c>
      <c r="C52" s="224"/>
      <c r="D52" s="224"/>
      <c r="E52" s="222"/>
    </row>
    <row r="56" ht="12.75">
      <c r="B56" s="362" t="s">
        <v>227</v>
      </c>
    </row>
    <row r="57" spans="2:8" ht="13.5" thickBot="1">
      <c r="B57" s="26"/>
      <c r="C57" s="26"/>
      <c r="D57" s="26"/>
      <c r="E57" s="26"/>
      <c r="F57" s="26"/>
      <c r="G57" s="26"/>
      <c r="H57" s="26"/>
    </row>
    <row r="58" spans="2:8" ht="13.5" thickBot="1">
      <c r="B58" s="324" t="s">
        <v>4</v>
      </c>
      <c r="C58" s="325"/>
      <c r="D58" s="325"/>
      <c r="E58" s="325"/>
      <c r="F58" s="325"/>
      <c r="G58" s="326"/>
      <c r="H58" s="26"/>
    </row>
    <row r="59" spans="2:8" ht="13.5" thickBot="1">
      <c r="B59" s="26"/>
      <c r="C59" s="26"/>
      <c r="D59" s="26"/>
      <c r="E59" s="26"/>
      <c r="F59" s="26"/>
      <c r="G59" s="26"/>
      <c r="H59" s="26"/>
    </row>
    <row r="60" spans="2:8" ht="12.75">
      <c r="B60" s="327" t="s">
        <v>5</v>
      </c>
      <c r="C60" s="328"/>
      <c r="D60" s="329" t="s">
        <v>6</v>
      </c>
      <c r="E60" s="330"/>
      <c r="F60" s="331"/>
      <c r="G60" s="332" t="s">
        <v>7</v>
      </c>
      <c r="H60" s="26"/>
    </row>
    <row r="61" spans="2:8" ht="12.75">
      <c r="B61" s="333"/>
      <c r="C61" s="334"/>
      <c r="D61" s="335" t="s">
        <v>8</v>
      </c>
      <c r="E61" s="336" t="s">
        <v>9</v>
      </c>
      <c r="F61" s="336" t="s">
        <v>10</v>
      </c>
      <c r="G61" s="337"/>
      <c r="H61" s="26"/>
    </row>
    <row r="62" spans="2:8" ht="12.75">
      <c r="B62" s="333"/>
      <c r="C62" s="334"/>
      <c r="D62" s="338" t="s">
        <v>11</v>
      </c>
      <c r="E62" s="339"/>
      <c r="F62" s="340"/>
      <c r="G62" s="337"/>
      <c r="H62" s="26"/>
    </row>
    <row r="63" spans="2:8" ht="13.5" thickBot="1">
      <c r="B63" s="341"/>
      <c r="C63" s="342"/>
      <c r="D63" s="176">
        <v>2000</v>
      </c>
      <c r="E63" s="176">
        <v>1500</v>
      </c>
      <c r="F63" s="176">
        <v>2500</v>
      </c>
      <c r="G63" s="343"/>
      <c r="H63" s="26"/>
    </row>
    <row r="64" spans="2:8" ht="13.5" thickTop="1">
      <c r="B64" s="344" t="s">
        <v>12</v>
      </c>
      <c r="C64" s="345"/>
      <c r="D64" s="62">
        <v>350000</v>
      </c>
      <c r="E64" s="62">
        <v>360000</v>
      </c>
      <c r="F64" s="62">
        <v>500000</v>
      </c>
      <c r="G64" s="62"/>
      <c r="H64" s="26"/>
    </row>
    <row r="65" spans="2:8" ht="25.5">
      <c r="B65" s="346" t="s">
        <v>13</v>
      </c>
      <c r="C65" s="347" t="s">
        <v>14</v>
      </c>
      <c r="D65" s="62">
        <v>210000</v>
      </c>
      <c r="E65" s="62">
        <v>150000</v>
      </c>
      <c r="F65" s="62">
        <v>210000</v>
      </c>
      <c r="G65" s="62"/>
      <c r="H65" s="26"/>
    </row>
    <row r="66" spans="2:8" ht="12.75">
      <c r="B66" s="348"/>
      <c r="C66" s="347" t="s">
        <v>15</v>
      </c>
      <c r="D66" s="62">
        <v>40000</v>
      </c>
      <c r="E66" s="62">
        <v>75000</v>
      </c>
      <c r="F66" s="62">
        <v>105000</v>
      </c>
      <c r="G66" s="62"/>
      <c r="H66" s="26"/>
    </row>
    <row r="67" spans="2:8" ht="12.75">
      <c r="B67" s="349"/>
      <c r="C67" s="347" t="s">
        <v>16</v>
      </c>
      <c r="D67" s="62">
        <v>75000</v>
      </c>
      <c r="E67" s="62">
        <v>80000</v>
      </c>
      <c r="F67" s="62">
        <v>160000</v>
      </c>
      <c r="G67" s="62"/>
      <c r="H67" s="26"/>
    </row>
    <row r="68" spans="2:8" ht="13.5" thickBot="1">
      <c r="B68" s="350" t="s">
        <v>17</v>
      </c>
      <c r="C68" s="351"/>
      <c r="D68" s="62"/>
      <c r="E68" s="62"/>
      <c r="F68" s="62"/>
      <c r="G68" s="62"/>
      <c r="H68" s="26"/>
    </row>
    <row r="69" spans="2:8" ht="12.75">
      <c r="B69" s="26"/>
      <c r="C69" s="26"/>
      <c r="D69" s="26"/>
      <c r="E69" s="26"/>
      <c r="F69" s="26"/>
      <c r="G69" s="26"/>
      <c r="H69" s="26"/>
    </row>
    <row r="70" spans="2:8" ht="12.75">
      <c r="B70" s="26"/>
      <c r="C70" s="26"/>
      <c r="D70" s="26"/>
      <c r="E70" s="26"/>
      <c r="F70" s="26"/>
      <c r="G70" s="26"/>
      <c r="H70" s="26"/>
    </row>
    <row r="71" spans="2:8" ht="13.5" thickBot="1">
      <c r="B71" s="26"/>
      <c r="C71" s="26"/>
      <c r="D71" s="26"/>
      <c r="E71" s="26"/>
      <c r="F71" s="26"/>
      <c r="G71" s="26"/>
      <c r="H71" s="26"/>
    </row>
    <row r="72" spans="2:8" ht="13.5" customHeight="1" thickBot="1">
      <c r="B72" s="26"/>
      <c r="C72" s="230" t="s">
        <v>0</v>
      </c>
      <c r="D72" s="231"/>
      <c r="E72" s="232"/>
      <c r="F72" s="26"/>
      <c r="G72" s="352" t="s">
        <v>223</v>
      </c>
      <c r="H72" s="62">
        <v>25</v>
      </c>
    </row>
    <row r="73" spans="2:8" ht="13.5" thickBot="1">
      <c r="B73" s="26"/>
      <c r="C73" s="26"/>
      <c r="D73" s="26"/>
      <c r="E73" s="26"/>
      <c r="F73" s="26"/>
      <c r="G73" s="352"/>
      <c r="H73" s="62">
        <v>26</v>
      </c>
    </row>
    <row r="74" spans="2:8" ht="12.75">
      <c r="B74" s="26"/>
      <c r="C74" s="22" t="s">
        <v>224</v>
      </c>
      <c r="D74" s="353" t="s">
        <v>1</v>
      </c>
      <c r="E74" s="62">
        <v>10000</v>
      </c>
      <c r="F74" s="26"/>
      <c r="G74" s="352"/>
      <c r="H74" s="62">
        <v>27</v>
      </c>
    </row>
    <row r="75" spans="2:8" ht="14.25">
      <c r="B75" s="26"/>
      <c r="C75" s="23" t="s">
        <v>225</v>
      </c>
      <c r="D75" s="354" t="s">
        <v>226</v>
      </c>
      <c r="E75" s="62">
        <v>250</v>
      </c>
      <c r="F75" s="26"/>
      <c r="G75" s="352"/>
      <c r="H75" s="62">
        <v>28</v>
      </c>
    </row>
    <row r="76" spans="2:8" ht="13.5" thickBot="1">
      <c r="B76" s="26"/>
      <c r="C76" s="24" t="s">
        <v>209</v>
      </c>
      <c r="D76" s="355" t="s">
        <v>3</v>
      </c>
      <c r="E76" s="62">
        <v>150000</v>
      </c>
      <c r="F76" s="26"/>
      <c r="G76" s="352"/>
      <c r="H76" s="62">
        <v>29</v>
      </c>
    </row>
    <row r="77" spans="2:8" ht="12.75">
      <c r="B77" s="26"/>
      <c r="C77" s="26"/>
      <c r="D77" s="26"/>
      <c r="E77" s="26"/>
      <c r="F77" s="26"/>
      <c r="G77" s="352"/>
      <c r="H77" s="62">
        <v>30</v>
      </c>
    </row>
    <row r="78" spans="2:8" ht="12.75">
      <c r="B78" s="26"/>
      <c r="C78" s="26"/>
      <c r="D78" s="26"/>
      <c r="E78" s="26"/>
      <c r="F78" s="26"/>
      <c r="G78" s="352"/>
      <c r="H78" s="62">
        <v>31</v>
      </c>
    </row>
    <row r="79" spans="2:8" ht="12.75">
      <c r="B79" s="26"/>
      <c r="C79" s="26"/>
      <c r="D79" s="26"/>
      <c r="E79" s="26"/>
      <c r="F79" s="26"/>
      <c r="G79" s="26"/>
      <c r="H79" s="26"/>
    </row>
    <row r="80" spans="2:8" ht="12.75">
      <c r="B80" s="26"/>
      <c r="C80" s="26"/>
      <c r="D80" s="26"/>
      <c r="E80" s="26"/>
      <c r="F80" s="26"/>
      <c r="G80" s="26"/>
      <c r="H80" s="26"/>
    </row>
    <row r="81" spans="2:8" ht="12.75">
      <c r="B81" s="26"/>
      <c r="C81" s="26"/>
      <c r="D81" s="26"/>
      <c r="E81" s="62"/>
      <c r="F81" s="356" t="s">
        <v>20</v>
      </c>
      <c r="G81" s="356" t="s">
        <v>21</v>
      </c>
      <c r="H81" s="356" t="s">
        <v>22</v>
      </c>
    </row>
    <row r="82" spans="2:8" ht="12.75">
      <c r="B82" s="26"/>
      <c r="C82" s="26"/>
      <c r="D82" s="26"/>
      <c r="E82" s="357" t="s">
        <v>23</v>
      </c>
      <c r="F82" s="62"/>
      <c r="G82" s="62"/>
      <c r="H82" s="62"/>
    </row>
    <row r="83" spans="2:8" ht="12.75">
      <c r="B83" s="26"/>
      <c r="C83" s="26"/>
      <c r="D83" s="26"/>
      <c r="E83" s="357" t="s">
        <v>24</v>
      </c>
      <c r="F83" s="62"/>
      <c r="G83" s="62"/>
      <c r="H83" s="62"/>
    </row>
    <row r="84" spans="2:8" ht="12.75">
      <c r="B84" s="26"/>
      <c r="C84" s="26"/>
      <c r="D84" s="26"/>
      <c r="E84" s="357" t="s">
        <v>25</v>
      </c>
      <c r="F84" s="62"/>
      <c r="G84" s="62"/>
      <c r="H84" s="62"/>
    </row>
    <row r="85" spans="2:8" ht="12.75">
      <c r="B85" s="26"/>
      <c r="C85" s="26"/>
      <c r="D85" s="26"/>
      <c r="E85" s="357" t="s">
        <v>26</v>
      </c>
      <c r="F85" s="62"/>
      <c r="G85" s="62"/>
      <c r="H85" s="62"/>
    </row>
    <row r="86" spans="2:8" ht="12.75">
      <c r="B86" s="26"/>
      <c r="C86" s="26"/>
      <c r="D86" s="26"/>
      <c r="E86" s="26"/>
      <c r="F86" s="26"/>
      <c r="G86" s="26"/>
      <c r="H86" s="26"/>
    </row>
    <row r="87" spans="2:8" ht="12.75">
      <c r="B87" s="358" t="s">
        <v>75</v>
      </c>
      <c r="C87" s="359"/>
      <c r="D87" s="26"/>
      <c r="E87" s="26"/>
      <c r="F87" s="26"/>
      <c r="G87" s="26"/>
      <c r="H87" s="26"/>
    </row>
    <row r="88" spans="2:8" ht="12.75">
      <c r="B88" s="360" t="s">
        <v>211</v>
      </c>
      <c r="C88" s="25">
        <v>41412.126</v>
      </c>
      <c r="D88" s="26"/>
      <c r="E88" s="26"/>
      <c r="F88" s="26"/>
      <c r="G88" s="26"/>
      <c r="H88" s="26"/>
    </row>
    <row r="89" spans="2:8" ht="12.75">
      <c r="B89" s="62" t="s">
        <v>212</v>
      </c>
      <c r="C89" s="25">
        <v>41412.126</v>
      </c>
      <c r="D89" s="26"/>
      <c r="E89" s="26"/>
      <c r="F89" s="26"/>
      <c r="G89" s="26"/>
      <c r="H89" s="26"/>
    </row>
    <row r="90" spans="2:8" ht="12.75">
      <c r="B90" s="62" t="s">
        <v>212</v>
      </c>
      <c r="C90" s="25">
        <v>-41412.126</v>
      </c>
      <c r="D90" s="26"/>
      <c r="E90" s="26"/>
      <c r="F90" s="26"/>
      <c r="G90" s="26"/>
      <c r="H90" s="26"/>
    </row>
    <row r="91" spans="2:8" ht="12.75">
      <c r="B91" s="62" t="s">
        <v>213</v>
      </c>
      <c r="C91" s="25">
        <v>41412.126</v>
      </c>
      <c r="D91" s="26"/>
      <c r="E91" s="26"/>
      <c r="F91" s="26"/>
      <c r="G91" s="26"/>
      <c r="H91" s="26"/>
    </row>
    <row r="92" spans="2:8" ht="12.75">
      <c r="B92" s="62" t="s">
        <v>214</v>
      </c>
      <c r="C92" s="25">
        <v>41412.126</v>
      </c>
      <c r="D92" s="26"/>
      <c r="E92" s="26"/>
      <c r="F92" s="26"/>
      <c r="G92" s="26"/>
      <c r="H92" s="26"/>
    </row>
    <row r="93" spans="2:8" ht="12.75">
      <c r="B93" s="62" t="s">
        <v>215</v>
      </c>
      <c r="C93" s="25">
        <v>41412.126</v>
      </c>
      <c r="D93" s="26"/>
      <c r="E93" s="26"/>
      <c r="F93" s="26"/>
      <c r="G93" s="26"/>
      <c r="H93" s="26"/>
    </row>
    <row r="94" spans="2:8" ht="12.75">
      <c r="B94" s="361" t="s">
        <v>216</v>
      </c>
      <c r="C94" s="25">
        <v>41412.126</v>
      </c>
      <c r="D94" s="26"/>
      <c r="E94" s="26"/>
      <c r="F94" s="26"/>
      <c r="G94" s="26"/>
      <c r="H94" s="26"/>
    </row>
    <row r="95" spans="2:8" ht="12.75">
      <c r="B95" s="361" t="s">
        <v>217</v>
      </c>
      <c r="C95" s="25">
        <v>41412.126</v>
      </c>
      <c r="D95" s="26"/>
      <c r="E95" s="26"/>
      <c r="F95" s="26"/>
      <c r="G95" s="26"/>
      <c r="H95" s="26"/>
    </row>
  </sheetData>
  <sheetProtection/>
  <mergeCells count="13">
    <mergeCell ref="B64:C64"/>
    <mergeCell ref="B68:C68"/>
    <mergeCell ref="C72:E72"/>
    <mergeCell ref="B7:G7"/>
    <mergeCell ref="B9:C12"/>
    <mergeCell ref="D9:F9"/>
    <mergeCell ref="G9:G12"/>
    <mergeCell ref="D11:F11"/>
    <mergeCell ref="G21:G27"/>
    <mergeCell ref="B14:B16"/>
    <mergeCell ref="B17:C17"/>
    <mergeCell ref="B13:C13"/>
    <mergeCell ref="C21:E21"/>
  </mergeCells>
  <printOptions/>
  <pageMargins left="0.2362204724409449" right="0.03937007874015748" top="0.3937007874015748" bottom="0.3937007874015748" header="0.2755905511811024" footer="0.2362204724409449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13.57421875" style="26" customWidth="1"/>
    <col min="2" max="2" width="7.8515625" style="26" bestFit="1" customWidth="1"/>
    <col min="3" max="3" width="8.8515625" style="26" bestFit="1" customWidth="1"/>
    <col min="4" max="4" width="7.421875" style="26" bestFit="1" customWidth="1"/>
    <col min="5" max="5" width="5.8515625" style="26" bestFit="1" customWidth="1"/>
    <col min="6" max="6" width="4.7109375" style="26" bestFit="1" customWidth="1"/>
    <col min="7" max="7" width="4.57421875" style="26" bestFit="1" customWidth="1"/>
    <col min="8" max="9" width="11.140625" style="26" customWidth="1"/>
    <col min="10" max="12" width="9.140625" style="26" customWidth="1"/>
    <col min="13" max="13" width="11.8515625" style="26" customWidth="1"/>
    <col min="14" max="16384" width="9.140625" style="26" customWidth="1"/>
  </cols>
  <sheetData>
    <row r="1" spans="1:9" ht="15.75">
      <c r="A1" s="237" t="s">
        <v>187</v>
      </c>
      <c r="B1" s="237"/>
      <c r="C1" s="237"/>
      <c r="D1" s="237"/>
      <c r="E1" s="237"/>
      <c r="F1" s="237"/>
      <c r="G1" s="237"/>
      <c r="H1" s="237"/>
      <c r="I1" s="237"/>
    </row>
    <row r="2" spans="1:9" ht="13.5" thickBot="1">
      <c r="A2" s="185"/>
      <c r="B2" s="185"/>
      <c r="C2" s="185"/>
      <c r="D2" s="185"/>
      <c r="E2" s="185"/>
      <c r="F2" s="185"/>
      <c r="G2" s="185"/>
      <c r="H2" s="185"/>
      <c r="I2" s="185"/>
    </row>
    <row r="3" spans="1:9" ht="26.25" thickBot="1">
      <c r="A3" s="186" t="s">
        <v>83</v>
      </c>
      <c r="B3" s="187" t="s">
        <v>20</v>
      </c>
      <c r="C3" s="187" t="s">
        <v>21</v>
      </c>
      <c r="D3" s="187" t="s">
        <v>22</v>
      </c>
      <c r="E3" s="187" t="s">
        <v>40</v>
      </c>
      <c r="F3" s="187" t="s">
        <v>41</v>
      </c>
      <c r="G3" s="187" t="s">
        <v>42</v>
      </c>
      <c r="H3" s="188" t="s">
        <v>43</v>
      </c>
      <c r="I3" s="188" t="s">
        <v>44</v>
      </c>
    </row>
    <row r="4" spans="1:9" ht="12.75">
      <c r="A4" s="189" t="s">
        <v>84</v>
      </c>
      <c r="B4" s="201">
        <v>100</v>
      </c>
      <c r="C4" s="201">
        <v>140</v>
      </c>
      <c r="D4" s="201">
        <v>120</v>
      </c>
      <c r="E4" s="201">
        <v>100</v>
      </c>
      <c r="F4" s="201">
        <v>150</v>
      </c>
      <c r="G4" s="201">
        <v>160</v>
      </c>
      <c r="H4" s="190">
        <v>128</v>
      </c>
      <c r="I4" s="191">
        <v>770</v>
      </c>
    </row>
    <row r="5" spans="1:9" ht="12.75">
      <c r="A5" s="192" t="s">
        <v>85</v>
      </c>
      <c r="B5" s="202">
        <v>200</v>
      </c>
      <c r="C5" s="202">
        <v>350</v>
      </c>
      <c r="D5" s="202">
        <v>170</v>
      </c>
      <c r="E5" s="202">
        <v>120</v>
      </c>
      <c r="F5" s="202">
        <v>400</v>
      </c>
      <c r="G5" s="202">
        <v>300</v>
      </c>
      <c r="H5" s="193">
        <v>257</v>
      </c>
      <c r="I5" s="194">
        <v>1540</v>
      </c>
    </row>
    <row r="6" spans="1:9" ht="12.75">
      <c r="A6" s="192" t="s">
        <v>86</v>
      </c>
      <c r="B6" s="202">
        <v>169</v>
      </c>
      <c r="C6" s="202">
        <v>280</v>
      </c>
      <c r="D6" s="202">
        <v>480</v>
      </c>
      <c r="E6" s="202">
        <v>260</v>
      </c>
      <c r="F6" s="202">
        <v>230</v>
      </c>
      <c r="G6" s="202">
        <v>270</v>
      </c>
      <c r="H6" s="193">
        <v>282</v>
      </c>
      <c r="I6" s="194">
        <v>1689</v>
      </c>
    </row>
    <row r="7" spans="1:9" ht="12.75">
      <c r="A7" s="192" t="s">
        <v>87</v>
      </c>
      <c r="B7" s="202">
        <v>146</v>
      </c>
      <c r="C7" s="202">
        <v>137</v>
      </c>
      <c r="D7" s="202">
        <v>240</v>
      </c>
      <c r="E7" s="202">
        <v>170</v>
      </c>
      <c r="F7" s="202">
        <v>169</v>
      </c>
      <c r="G7" s="202">
        <v>200</v>
      </c>
      <c r="H7" s="193">
        <v>177</v>
      </c>
      <c r="I7" s="194">
        <v>1062</v>
      </c>
    </row>
    <row r="8" spans="1:9" ht="13.5" thickBot="1">
      <c r="A8" s="195" t="s">
        <v>88</v>
      </c>
      <c r="B8" s="203">
        <v>200</v>
      </c>
      <c r="C8" s="203">
        <v>150</v>
      </c>
      <c r="D8" s="203">
        <v>500</v>
      </c>
      <c r="E8" s="203">
        <v>350</v>
      </c>
      <c r="F8" s="203">
        <v>200</v>
      </c>
      <c r="G8" s="203">
        <v>160</v>
      </c>
      <c r="H8" s="196">
        <v>260</v>
      </c>
      <c r="I8" s="197">
        <v>1560</v>
      </c>
    </row>
    <row r="9" spans="1:9" ht="13.5" thickBot="1">
      <c r="A9" s="185" t="s">
        <v>89</v>
      </c>
      <c r="B9" s="185"/>
      <c r="C9" s="185"/>
      <c r="D9" s="185"/>
      <c r="E9" s="185"/>
      <c r="F9" s="185"/>
      <c r="G9" s="185"/>
      <c r="H9" s="198">
        <v>282</v>
      </c>
      <c r="I9" s="238"/>
    </row>
    <row r="10" spans="1:9" ht="13.5" thickBot="1">
      <c r="A10" s="185" t="s">
        <v>90</v>
      </c>
      <c r="B10" s="185"/>
      <c r="C10" s="185"/>
      <c r="D10" s="185"/>
      <c r="E10" s="185"/>
      <c r="F10" s="185"/>
      <c r="G10" s="185"/>
      <c r="H10" s="198">
        <v>128</v>
      </c>
      <c r="I10" s="239"/>
    </row>
    <row r="11" spans="1:9" ht="13.5" thickBot="1">
      <c r="A11" s="185" t="s">
        <v>47</v>
      </c>
      <c r="B11" s="185"/>
      <c r="C11" s="185"/>
      <c r="D11" s="185"/>
      <c r="E11" s="185"/>
      <c r="F11" s="185"/>
      <c r="G11" s="185"/>
      <c r="H11" s="199"/>
      <c r="I11" s="200">
        <v>6621</v>
      </c>
    </row>
    <row r="12" ht="12.75"/>
    <row r="13" ht="12.75"/>
    <row r="14" spans="1:13" ht="15.75">
      <c r="A14" s="131" t="s">
        <v>206</v>
      </c>
      <c r="B14" s="132"/>
      <c r="C14" s="132"/>
      <c r="D14" s="132"/>
      <c r="E14" s="132"/>
      <c r="F14" s="59"/>
      <c r="G14" s="59"/>
      <c r="H14" s="59"/>
      <c r="I14" s="59"/>
      <c r="J14" s="59"/>
      <c r="K14" s="59"/>
      <c r="L14" s="59"/>
      <c r="M14" s="60"/>
    </row>
    <row r="15" spans="1:13" ht="15.75">
      <c r="A15" s="133" t="s">
        <v>91</v>
      </c>
      <c r="B15" s="132"/>
      <c r="C15" s="132"/>
      <c r="D15" s="132"/>
      <c r="E15" s="132"/>
      <c r="F15" s="59"/>
      <c r="G15" s="59"/>
      <c r="H15" s="59"/>
      <c r="I15" s="59"/>
      <c r="J15" s="59"/>
      <c r="K15" s="59"/>
      <c r="L15" s="59"/>
      <c r="M15" s="60"/>
    </row>
    <row r="16" spans="1:13" ht="15.75">
      <c r="A16" s="131"/>
      <c r="B16" s="134"/>
      <c r="C16" s="134"/>
      <c r="D16" s="134"/>
      <c r="E16" s="134"/>
      <c r="F16" s="60"/>
      <c r="G16" s="60"/>
      <c r="H16" s="60"/>
      <c r="I16" s="60"/>
      <c r="J16" s="60"/>
      <c r="K16" s="60"/>
      <c r="L16" s="60"/>
      <c r="M16" s="60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spans="1:8" ht="15.75">
      <c r="A36" s="204" t="s">
        <v>207</v>
      </c>
      <c r="B36" s="204"/>
      <c r="C36" s="204"/>
      <c r="D36" s="204"/>
      <c r="E36" s="204"/>
      <c r="F36" s="204"/>
      <c r="G36" s="204"/>
      <c r="H36" s="204"/>
    </row>
  </sheetData>
  <sheetProtection/>
  <mergeCells count="2">
    <mergeCell ref="A1:I1"/>
    <mergeCell ref="I9:I10"/>
  </mergeCells>
  <printOptions/>
  <pageMargins left="0.75" right="0.21" top="1" bottom="1" header="0.4921259845" footer="0.492125984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10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2" width="9.140625" style="26" customWidth="1"/>
    <col min="3" max="3" width="17.8515625" style="26" customWidth="1"/>
    <col min="4" max="7" width="9.140625" style="26" customWidth="1"/>
    <col min="8" max="8" width="12.00390625" style="26" customWidth="1"/>
    <col min="9" max="16384" width="9.140625" style="26" customWidth="1"/>
  </cols>
  <sheetData>
    <row r="1" spans="2:8" ht="12.75">
      <c r="B1" s="240" t="s">
        <v>98</v>
      </c>
      <c r="C1" s="240"/>
      <c r="D1" s="240"/>
      <c r="E1" s="240"/>
      <c r="F1" s="240"/>
      <c r="G1" s="240"/>
      <c r="H1" s="240"/>
    </row>
    <row r="2" spans="2:8" ht="12.75">
      <c r="B2" s="58"/>
      <c r="C2" s="58"/>
      <c r="D2" s="58"/>
      <c r="E2" s="58"/>
      <c r="F2" s="58"/>
      <c r="G2" s="58"/>
      <c r="H2" s="58"/>
    </row>
    <row r="3" spans="2:8" ht="25.5">
      <c r="B3" s="63" t="s">
        <v>100</v>
      </c>
      <c r="C3" s="64" t="s">
        <v>107</v>
      </c>
      <c r="D3" s="65" t="s">
        <v>20</v>
      </c>
      <c r="E3" s="65" t="s">
        <v>21</v>
      </c>
      <c r="F3" s="65" t="s">
        <v>22</v>
      </c>
      <c r="G3" s="65" t="s">
        <v>108</v>
      </c>
      <c r="H3" s="66" t="s">
        <v>109</v>
      </c>
    </row>
    <row r="4" spans="2:8" ht="12.75">
      <c r="B4" s="61" t="s">
        <v>101</v>
      </c>
      <c r="C4" s="62" t="s">
        <v>92</v>
      </c>
      <c r="D4" s="62">
        <v>1501</v>
      </c>
      <c r="E4" s="62">
        <v>1600</v>
      </c>
      <c r="F4" s="62">
        <v>1900</v>
      </c>
      <c r="G4" s="62">
        <v>2100</v>
      </c>
      <c r="H4" s="62">
        <f aca="true" t="shared" si="0" ref="H4:H9">SUM(D4:G4)</f>
        <v>7101</v>
      </c>
    </row>
    <row r="5" spans="2:8" ht="12.75">
      <c r="B5" s="61" t="s">
        <v>102</v>
      </c>
      <c r="C5" s="62" t="s">
        <v>93</v>
      </c>
      <c r="D5" s="62">
        <v>1340</v>
      </c>
      <c r="E5" s="62">
        <v>1300</v>
      </c>
      <c r="F5" s="62">
        <v>1350</v>
      </c>
      <c r="G5" s="62">
        <v>1400</v>
      </c>
      <c r="H5" s="62">
        <f t="shared" si="0"/>
        <v>5390</v>
      </c>
    </row>
    <row r="6" spans="2:8" ht="12.75">
      <c r="B6" s="61" t="s">
        <v>103</v>
      </c>
      <c r="C6" s="62" t="s">
        <v>94</v>
      </c>
      <c r="D6" s="62">
        <v>869</v>
      </c>
      <c r="E6" s="62">
        <v>900</v>
      </c>
      <c r="F6" s="62">
        <v>1000</v>
      </c>
      <c r="G6" s="62">
        <v>1200</v>
      </c>
      <c r="H6" s="62">
        <f t="shared" si="0"/>
        <v>3969</v>
      </c>
    </row>
    <row r="7" spans="2:8" ht="12.75">
      <c r="B7" s="61" t="s">
        <v>104</v>
      </c>
      <c r="C7" s="62" t="s">
        <v>95</v>
      </c>
      <c r="D7" s="62">
        <v>796</v>
      </c>
      <c r="E7" s="62">
        <v>800</v>
      </c>
      <c r="F7" s="62">
        <v>750</v>
      </c>
      <c r="G7" s="62">
        <v>820</v>
      </c>
      <c r="H7" s="62">
        <f t="shared" si="0"/>
        <v>3166</v>
      </c>
    </row>
    <row r="8" spans="2:8" ht="12.75">
      <c r="B8" s="61" t="s">
        <v>105</v>
      </c>
      <c r="C8" s="62" t="s">
        <v>96</v>
      </c>
      <c r="D8" s="62">
        <v>781</v>
      </c>
      <c r="E8" s="62">
        <v>850</v>
      </c>
      <c r="F8" s="62">
        <v>690</v>
      </c>
      <c r="G8" s="62">
        <v>650</v>
      </c>
      <c r="H8" s="62">
        <f t="shared" si="0"/>
        <v>2971</v>
      </c>
    </row>
    <row r="9" spans="2:8" ht="12.75">
      <c r="B9" s="61" t="s">
        <v>106</v>
      </c>
      <c r="C9" s="62" t="s">
        <v>99</v>
      </c>
      <c r="D9" s="62">
        <v>4235</v>
      </c>
      <c r="E9" s="62">
        <v>5000</v>
      </c>
      <c r="F9" s="62">
        <v>5900</v>
      </c>
      <c r="G9" s="62">
        <v>6500</v>
      </c>
      <c r="H9" s="62">
        <f t="shared" si="0"/>
        <v>21635</v>
      </c>
    </row>
    <row r="10" spans="3:8" ht="12.75">
      <c r="C10" s="67" t="s">
        <v>97</v>
      </c>
      <c r="D10" s="67">
        <f>SUM(D4:D9)</f>
        <v>9522</v>
      </c>
      <c r="E10" s="67">
        <f>SUM(E4:E9)</f>
        <v>10450</v>
      </c>
      <c r="F10" s="67">
        <f>SUM(F4:F9)</f>
        <v>11590</v>
      </c>
      <c r="G10" s="67">
        <f>SUM(G4:G9)</f>
        <v>12670</v>
      </c>
      <c r="H10" s="67">
        <f>SUM(H4:H9)</f>
        <v>44232</v>
      </c>
    </row>
  </sheetData>
  <sheetProtection/>
  <mergeCells count="1">
    <mergeCell ref="B1:H1"/>
  </mergeCells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7" sqref="K37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H2" sqref="H2"/>
    </sheetView>
  </sheetViews>
  <sheetFormatPr defaultColWidth="9.140625" defaultRowHeight="12.75"/>
  <cols>
    <col min="1" max="1" width="13.00390625" style="0" customWidth="1"/>
    <col min="2" max="2" width="19.7109375" style="0" customWidth="1"/>
    <col min="3" max="3" width="10.57421875" style="0" bestFit="1" customWidth="1"/>
    <col min="4" max="4" width="11.28125" style="0" customWidth="1"/>
    <col min="5" max="5" width="15.140625" style="0" customWidth="1"/>
    <col min="6" max="6" width="14.140625" style="0" customWidth="1"/>
  </cols>
  <sheetData>
    <row r="1" spans="1:6" ht="15.75">
      <c r="A1" s="141" t="s">
        <v>80</v>
      </c>
      <c r="B1" s="138"/>
      <c r="C1" s="138"/>
      <c r="D1" s="138"/>
      <c r="E1" s="138"/>
      <c r="F1" s="138"/>
    </row>
    <row r="2" spans="1:6" ht="15">
      <c r="A2" s="138"/>
      <c r="B2" s="138"/>
      <c r="C2" s="138"/>
      <c r="D2" s="138"/>
      <c r="E2" s="138"/>
      <c r="F2" s="138"/>
    </row>
    <row r="3" spans="1:6" ht="18">
      <c r="A3" s="145" t="s">
        <v>70</v>
      </c>
      <c r="B3" s="145" t="s">
        <v>194</v>
      </c>
      <c r="C3" s="145" t="s">
        <v>71</v>
      </c>
      <c r="D3" s="145" t="s">
        <v>72</v>
      </c>
      <c r="E3" s="145" t="s">
        <v>73</v>
      </c>
      <c r="F3" s="145" t="s">
        <v>74</v>
      </c>
    </row>
    <row r="4" spans="1:6" ht="15.75">
      <c r="A4" s="146">
        <v>14</v>
      </c>
      <c r="B4" s="147"/>
      <c r="C4" s="148"/>
      <c r="D4" s="148"/>
      <c r="E4" s="148"/>
      <c r="F4" s="148"/>
    </row>
    <row r="5" spans="1:6" ht="15.75">
      <c r="A5" s="146">
        <v>5</v>
      </c>
      <c r="B5" s="147"/>
      <c r="C5" s="148"/>
      <c r="D5" s="148"/>
      <c r="E5" s="148"/>
      <c r="F5" s="148"/>
    </row>
    <row r="6" spans="1:6" ht="15.75">
      <c r="A6" s="146">
        <v>1.85</v>
      </c>
      <c r="B6" s="147"/>
      <c r="C6" s="148"/>
      <c r="D6" s="148"/>
      <c r="E6" s="148"/>
      <c r="F6" s="148"/>
    </row>
    <row r="7" spans="1:6" ht="15.75">
      <c r="A7" s="146">
        <v>9</v>
      </c>
      <c r="B7" s="147"/>
      <c r="C7" s="148"/>
      <c r="D7" s="148"/>
      <c r="E7" s="148"/>
      <c r="F7" s="148"/>
    </row>
    <row r="8" spans="1:6" ht="15.75">
      <c r="A8" s="146">
        <v>12</v>
      </c>
      <c r="B8" s="147"/>
      <c r="C8" s="148"/>
      <c r="D8" s="148"/>
      <c r="E8" s="148"/>
      <c r="F8" s="148"/>
    </row>
    <row r="9" spans="1:6" ht="15.75">
      <c r="A9" s="146">
        <v>7</v>
      </c>
      <c r="B9" s="147"/>
      <c r="C9" s="148"/>
      <c r="D9" s="148"/>
      <c r="E9" s="148"/>
      <c r="F9" s="148"/>
    </row>
    <row r="10" spans="1:6" ht="15">
      <c r="A10" s="138"/>
      <c r="B10" s="138"/>
      <c r="C10" s="138"/>
      <c r="D10" s="138"/>
      <c r="E10" s="138"/>
      <c r="F10" s="138"/>
    </row>
    <row r="11" spans="1:6" ht="15">
      <c r="A11" s="138"/>
      <c r="B11" s="138"/>
      <c r="C11" s="138"/>
      <c r="D11" s="138"/>
      <c r="E11" s="138"/>
      <c r="F11" s="138"/>
    </row>
    <row r="12" spans="1:6" ht="15">
      <c r="A12" s="138"/>
      <c r="B12" s="138"/>
      <c r="C12" s="138"/>
      <c r="D12" s="138"/>
      <c r="E12" s="138"/>
      <c r="F12" s="138"/>
    </row>
    <row r="13" spans="1:6" ht="15">
      <c r="A13" s="138"/>
      <c r="B13" s="138"/>
      <c r="C13" s="138"/>
      <c r="D13" s="138"/>
      <c r="E13" s="138"/>
      <c r="F13" s="138"/>
    </row>
    <row r="14" spans="1:6" ht="15.75">
      <c r="A14" s="141" t="s">
        <v>81</v>
      </c>
      <c r="B14" s="138"/>
      <c r="C14" s="138"/>
      <c r="D14" s="138"/>
      <c r="E14" s="138"/>
      <c r="F14" s="138"/>
    </row>
    <row r="15" spans="1:6" ht="15">
      <c r="A15" s="138"/>
      <c r="B15" s="138"/>
      <c r="C15" s="138"/>
      <c r="D15" s="138"/>
      <c r="E15" s="138"/>
      <c r="F15" s="138"/>
    </row>
    <row r="16" spans="1:6" ht="18">
      <c r="A16" s="145" t="s">
        <v>70</v>
      </c>
      <c r="B16" s="145" t="s">
        <v>194</v>
      </c>
      <c r="C16" s="145" t="s">
        <v>71</v>
      </c>
      <c r="D16" s="145" t="s">
        <v>72</v>
      </c>
      <c r="E16" s="145" t="s">
        <v>73</v>
      </c>
      <c r="F16" s="145" t="s">
        <v>74</v>
      </c>
    </row>
    <row r="17" spans="1:6" ht="15.75">
      <c r="A17" s="146">
        <v>14</v>
      </c>
      <c r="B17" s="149">
        <f aca="true" t="shared" si="0" ref="B17:B22">A17^10</f>
        <v>289254654976</v>
      </c>
      <c r="C17" s="150">
        <f aca="true" t="shared" si="1" ref="C17:C22">A17*23</f>
        <v>322</v>
      </c>
      <c r="D17" s="151">
        <f aca="true" t="shared" si="2" ref="D17:D22">A17/5</f>
        <v>2.8</v>
      </c>
      <c r="E17" s="151">
        <f aca="true" t="shared" si="3" ref="E17:E22">A17+20</f>
        <v>34</v>
      </c>
      <c r="F17" s="152">
        <f aca="true" t="shared" si="4" ref="F17:F22">A17-4</f>
        <v>10</v>
      </c>
    </row>
    <row r="18" spans="1:6" ht="15.75">
      <c r="A18" s="146">
        <v>5</v>
      </c>
      <c r="B18" s="149">
        <f t="shared" si="0"/>
        <v>9765625</v>
      </c>
      <c r="C18" s="150">
        <f t="shared" si="1"/>
        <v>115</v>
      </c>
      <c r="D18" s="151">
        <f t="shared" si="2"/>
        <v>1</v>
      </c>
      <c r="E18" s="151">
        <f t="shared" si="3"/>
        <v>25</v>
      </c>
      <c r="F18" s="152">
        <f t="shared" si="4"/>
        <v>1</v>
      </c>
    </row>
    <row r="19" spans="1:6" ht="15.75">
      <c r="A19" s="146">
        <v>1.85</v>
      </c>
      <c r="B19" s="149">
        <f t="shared" si="0"/>
        <v>469.5883176189307</v>
      </c>
      <c r="C19" s="150">
        <f t="shared" si="1"/>
        <v>42.550000000000004</v>
      </c>
      <c r="D19" s="151">
        <f t="shared" si="2"/>
        <v>0.37</v>
      </c>
      <c r="E19" s="151">
        <f t="shared" si="3"/>
        <v>21.85</v>
      </c>
      <c r="F19" s="152">
        <f t="shared" si="4"/>
        <v>-2.15</v>
      </c>
    </row>
    <row r="20" spans="1:6" ht="15.75">
      <c r="A20" s="146">
        <v>9</v>
      </c>
      <c r="B20" s="149">
        <f t="shared" si="0"/>
        <v>3486784401</v>
      </c>
      <c r="C20" s="150">
        <f t="shared" si="1"/>
        <v>207</v>
      </c>
      <c r="D20" s="151">
        <f t="shared" si="2"/>
        <v>1.8</v>
      </c>
      <c r="E20" s="151">
        <f t="shared" si="3"/>
        <v>29</v>
      </c>
      <c r="F20" s="152">
        <f t="shared" si="4"/>
        <v>5</v>
      </c>
    </row>
    <row r="21" spans="1:6" ht="15.75">
      <c r="A21" s="146">
        <v>12</v>
      </c>
      <c r="B21" s="149">
        <f t="shared" si="0"/>
        <v>61917364224</v>
      </c>
      <c r="C21" s="150">
        <f t="shared" si="1"/>
        <v>276</v>
      </c>
      <c r="D21" s="151">
        <f t="shared" si="2"/>
        <v>2.4</v>
      </c>
      <c r="E21" s="151">
        <f t="shared" si="3"/>
        <v>32</v>
      </c>
      <c r="F21" s="152">
        <f t="shared" si="4"/>
        <v>8</v>
      </c>
    </row>
    <row r="22" spans="1:6" ht="15.75">
      <c r="A22" s="146">
        <v>7</v>
      </c>
      <c r="B22" s="149">
        <f t="shared" si="0"/>
        <v>282475249</v>
      </c>
      <c r="C22" s="150">
        <f t="shared" si="1"/>
        <v>161</v>
      </c>
      <c r="D22" s="151">
        <f t="shared" si="2"/>
        <v>1.4</v>
      </c>
      <c r="E22" s="151">
        <f t="shared" si="3"/>
        <v>27</v>
      </c>
      <c r="F22" s="152">
        <f t="shared" si="4"/>
        <v>3</v>
      </c>
    </row>
  </sheetData>
  <sheetProtection formatCells="0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0.8515625" style="0" customWidth="1"/>
    <col min="2" max="2" width="7.28125" style="0" customWidth="1"/>
    <col min="3" max="3" width="8.140625" style="0" customWidth="1"/>
    <col min="4" max="4" width="6.00390625" style="0" customWidth="1"/>
    <col min="5" max="5" width="5.8515625" style="0" customWidth="1"/>
    <col min="6" max="6" width="6.28125" style="0" customWidth="1"/>
    <col min="7" max="7" width="5.8515625" style="0" customWidth="1"/>
    <col min="8" max="8" width="9.8515625" style="0" customWidth="1"/>
    <col min="9" max="9" width="14.28125" style="0" bestFit="1" customWidth="1"/>
  </cols>
  <sheetData>
    <row r="1" spans="1:5" ht="12.75">
      <c r="A1" s="57" t="s">
        <v>69</v>
      </c>
      <c r="B1" s="49"/>
      <c r="C1" s="49"/>
      <c r="D1" s="49"/>
      <c r="E1" s="50"/>
    </row>
    <row r="2" ht="13.5" thickBot="1"/>
    <row r="3" spans="1:9" ht="13.5" thickBot="1">
      <c r="A3" s="227" t="s">
        <v>191</v>
      </c>
      <c r="B3" s="228"/>
      <c r="C3" s="228"/>
      <c r="D3" s="228"/>
      <c r="E3" s="228"/>
      <c r="F3" s="228"/>
      <c r="G3" s="228"/>
      <c r="H3" s="228"/>
      <c r="I3" s="229"/>
    </row>
    <row r="4" ht="13.5" thickBot="1"/>
    <row r="5" spans="1:9" ht="26.25" thickBot="1">
      <c r="A5" s="31" t="s">
        <v>39</v>
      </c>
      <c r="B5" s="32" t="s">
        <v>20</v>
      </c>
      <c r="C5" s="32" t="s">
        <v>21</v>
      </c>
      <c r="D5" s="32" t="s">
        <v>22</v>
      </c>
      <c r="E5" s="32" t="s">
        <v>40</v>
      </c>
      <c r="F5" s="32" t="s">
        <v>41</v>
      </c>
      <c r="G5" s="33" t="s">
        <v>42</v>
      </c>
      <c r="H5" s="34" t="s">
        <v>43</v>
      </c>
      <c r="I5" s="34" t="s">
        <v>44</v>
      </c>
    </row>
    <row r="6" spans="1:9" ht="12.75">
      <c r="A6" s="35">
        <v>1</v>
      </c>
      <c r="B6" s="102">
        <v>100</v>
      </c>
      <c r="C6" s="103">
        <v>140</v>
      </c>
      <c r="D6" s="103">
        <v>120</v>
      </c>
      <c r="E6" s="103">
        <v>100</v>
      </c>
      <c r="F6" s="103">
        <v>150</v>
      </c>
      <c r="G6" s="104">
        <v>160</v>
      </c>
      <c r="H6" s="111"/>
      <c r="I6" s="112"/>
    </row>
    <row r="7" spans="1:9" ht="12.75">
      <c r="A7" s="36">
        <v>2</v>
      </c>
      <c r="B7" s="105">
        <v>200</v>
      </c>
      <c r="C7" s="106">
        <v>350</v>
      </c>
      <c r="D7" s="106">
        <v>170</v>
      </c>
      <c r="E7" s="106">
        <v>120</v>
      </c>
      <c r="F7" s="106">
        <v>400</v>
      </c>
      <c r="G7" s="107">
        <v>300</v>
      </c>
      <c r="H7" s="113"/>
      <c r="I7" s="114"/>
    </row>
    <row r="8" spans="1:9" ht="12.75">
      <c r="A8" s="36">
        <v>3</v>
      </c>
      <c r="B8" s="105">
        <v>169</v>
      </c>
      <c r="C8" s="106">
        <v>280</v>
      </c>
      <c r="D8" s="106">
        <v>480</v>
      </c>
      <c r="E8" s="106">
        <v>260</v>
      </c>
      <c r="F8" s="106">
        <v>230</v>
      </c>
      <c r="G8" s="107">
        <v>270</v>
      </c>
      <c r="H8" s="113"/>
      <c r="I8" s="114"/>
    </row>
    <row r="9" spans="1:9" ht="12.75">
      <c r="A9" s="36">
        <v>4</v>
      </c>
      <c r="B9" s="105">
        <v>146</v>
      </c>
      <c r="C9" s="106">
        <v>137</v>
      </c>
      <c r="D9" s="106">
        <v>240</v>
      </c>
      <c r="E9" s="106">
        <v>170</v>
      </c>
      <c r="F9" s="106">
        <v>169</v>
      </c>
      <c r="G9" s="107">
        <v>200</v>
      </c>
      <c r="H9" s="113"/>
      <c r="I9" s="114"/>
    </row>
    <row r="10" spans="1:9" ht="13.5" thickBot="1">
      <c r="A10" s="37">
        <v>5</v>
      </c>
      <c r="B10" s="108">
        <v>200</v>
      </c>
      <c r="C10" s="109">
        <v>150</v>
      </c>
      <c r="D10" s="109">
        <v>500</v>
      </c>
      <c r="E10" s="109">
        <v>350</v>
      </c>
      <c r="F10" s="109">
        <v>200</v>
      </c>
      <c r="G10" s="110">
        <v>160</v>
      </c>
      <c r="H10" s="113"/>
      <c r="I10" s="114"/>
    </row>
    <row r="11" spans="1:9" ht="12.75">
      <c r="A11" s="30" t="s">
        <v>45</v>
      </c>
      <c r="H11" s="115"/>
      <c r="I11" s="233"/>
    </row>
    <row r="12" spans="1:9" ht="13.5" thickBot="1">
      <c r="A12" s="30" t="s">
        <v>46</v>
      </c>
      <c r="H12" s="116"/>
      <c r="I12" s="234"/>
    </row>
    <row r="13" spans="1:9" ht="13.5" thickBot="1">
      <c r="A13" s="30" t="s">
        <v>47</v>
      </c>
      <c r="H13" s="117"/>
      <c r="I13" s="118"/>
    </row>
    <row r="16" spans="1:5" ht="12.75">
      <c r="A16" s="57" t="s">
        <v>81</v>
      </c>
      <c r="B16" s="49"/>
      <c r="C16" s="49"/>
      <c r="D16" s="49"/>
      <c r="E16" s="50"/>
    </row>
    <row r="17" ht="13.5" thickBot="1"/>
    <row r="18" spans="1:9" ht="13.5" thickBot="1">
      <c r="A18" s="227" t="s">
        <v>191</v>
      </c>
      <c r="B18" s="228"/>
      <c r="C18" s="228"/>
      <c r="D18" s="228"/>
      <c r="E18" s="228"/>
      <c r="F18" s="228"/>
      <c r="G18" s="228"/>
      <c r="H18" s="228"/>
      <c r="I18" s="229"/>
    </row>
    <row r="19" ht="13.5" thickBot="1"/>
    <row r="20" spans="1:9" ht="26.25" thickBot="1">
      <c r="A20" s="31" t="s">
        <v>39</v>
      </c>
      <c r="B20" s="32" t="s">
        <v>20</v>
      </c>
      <c r="C20" s="32" t="s">
        <v>21</v>
      </c>
      <c r="D20" s="32" t="s">
        <v>22</v>
      </c>
      <c r="E20" s="32" t="s">
        <v>40</v>
      </c>
      <c r="F20" s="32" t="s">
        <v>41</v>
      </c>
      <c r="G20" s="33" t="s">
        <v>42</v>
      </c>
      <c r="H20" s="34" t="s">
        <v>43</v>
      </c>
      <c r="I20" s="34" t="s">
        <v>44</v>
      </c>
    </row>
    <row r="21" spans="1:9" ht="12.75">
      <c r="A21" s="35">
        <v>1</v>
      </c>
      <c r="B21" s="93">
        <v>100</v>
      </c>
      <c r="C21" s="94">
        <v>140</v>
      </c>
      <c r="D21" s="94">
        <v>120</v>
      </c>
      <c r="E21" s="94">
        <v>100</v>
      </c>
      <c r="F21" s="94">
        <v>150</v>
      </c>
      <c r="G21" s="95">
        <v>160</v>
      </c>
      <c r="H21" s="78">
        <f>AVERAGE(B21:G21)</f>
        <v>128.33333333333334</v>
      </c>
      <c r="I21" s="68">
        <f>SUM(B21:G21)</f>
        <v>770</v>
      </c>
    </row>
    <row r="22" spans="1:9" ht="12.75">
      <c r="A22" s="36">
        <v>2</v>
      </c>
      <c r="B22" s="96">
        <v>200</v>
      </c>
      <c r="C22" s="97">
        <v>350</v>
      </c>
      <c r="D22" s="97">
        <v>170</v>
      </c>
      <c r="E22" s="97">
        <v>120</v>
      </c>
      <c r="F22" s="97">
        <v>400</v>
      </c>
      <c r="G22" s="98">
        <v>300</v>
      </c>
      <c r="H22" s="79">
        <f>AVERAGE(B22:G22)</f>
        <v>256.6666666666667</v>
      </c>
      <c r="I22" s="69">
        <f>SUM(B22:G22)</f>
        <v>1540</v>
      </c>
    </row>
    <row r="23" spans="1:9" ht="12.75">
      <c r="A23" s="36">
        <v>3</v>
      </c>
      <c r="B23" s="96">
        <v>169</v>
      </c>
      <c r="C23" s="97">
        <v>280</v>
      </c>
      <c r="D23" s="97">
        <v>480</v>
      </c>
      <c r="E23" s="97">
        <v>260</v>
      </c>
      <c r="F23" s="97">
        <v>230</v>
      </c>
      <c r="G23" s="98">
        <v>270</v>
      </c>
      <c r="H23" s="79">
        <f>AVERAGE(B23:G23)</f>
        <v>281.5</v>
      </c>
      <c r="I23" s="69">
        <f>SUM(B23:G23)</f>
        <v>1689</v>
      </c>
    </row>
    <row r="24" spans="1:9" ht="12.75">
      <c r="A24" s="36">
        <v>4</v>
      </c>
      <c r="B24" s="96">
        <v>146</v>
      </c>
      <c r="C24" s="97">
        <v>137</v>
      </c>
      <c r="D24" s="97">
        <v>240</v>
      </c>
      <c r="E24" s="97">
        <v>170</v>
      </c>
      <c r="F24" s="97">
        <v>169</v>
      </c>
      <c r="G24" s="98">
        <v>200</v>
      </c>
      <c r="H24" s="79">
        <f>AVERAGE(B24:G24)</f>
        <v>177</v>
      </c>
      <c r="I24" s="69">
        <f>SUM(B24:G24)</f>
        <v>1062</v>
      </c>
    </row>
    <row r="25" spans="1:9" ht="13.5" thickBot="1">
      <c r="A25" s="37">
        <v>5</v>
      </c>
      <c r="B25" s="99">
        <v>200</v>
      </c>
      <c r="C25" s="100">
        <v>150</v>
      </c>
      <c r="D25" s="100">
        <v>500</v>
      </c>
      <c r="E25" s="100">
        <v>350</v>
      </c>
      <c r="F25" s="100">
        <v>200</v>
      </c>
      <c r="G25" s="101">
        <v>160</v>
      </c>
      <c r="H25" s="80">
        <f>AVERAGE(B25:G25)</f>
        <v>260</v>
      </c>
      <c r="I25" s="70">
        <f>SUM(B25:G25)</f>
        <v>1560</v>
      </c>
    </row>
    <row r="26" spans="1:9" ht="12.75">
      <c r="A26" s="30" t="s">
        <v>45</v>
      </c>
      <c r="H26" s="81">
        <f>MAX(H21:H25)</f>
        <v>281.5</v>
      </c>
      <c r="I26" s="235"/>
    </row>
    <row r="27" spans="1:9" ht="13.5" thickBot="1">
      <c r="A27" s="30" t="s">
        <v>46</v>
      </c>
      <c r="H27" s="82">
        <f>MIN(H21:H25)</f>
        <v>128.33333333333334</v>
      </c>
      <c r="I27" s="236"/>
    </row>
    <row r="28" spans="1:9" ht="13.5" thickBot="1">
      <c r="A28" s="30" t="s">
        <v>47</v>
      </c>
      <c r="H28" s="77"/>
      <c r="I28" s="71">
        <f>SUM(I21:I25)</f>
        <v>6621</v>
      </c>
    </row>
  </sheetData>
  <sheetProtection formatCells="0"/>
  <mergeCells count="4">
    <mergeCell ref="A3:I3"/>
    <mergeCell ref="I11:I12"/>
    <mergeCell ref="A18:I18"/>
    <mergeCell ref="I26:I27"/>
  </mergeCells>
  <printOptions/>
  <pageMargins left="0.75" right="0.75" top="1" bottom="1" header="0.4921259845" footer="0.4921259845"/>
  <pageSetup horizontalDpi="600" verticalDpi="600" orientation="portrait" paperSize="9" r:id="rId3"/>
  <ignoredErrors>
    <ignoredError sqref="H22 H23:H25 H21:I21 I22:I25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J34"/>
  <sheetViews>
    <sheetView zoomScalePageLayoutView="0" workbookViewId="0" topLeftCell="A1">
      <selection activeCell="C1" sqref="C1"/>
    </sheetView>
  </sheetViews>
  <sheetFormatPr defaultColWidth="9.140625" defaultRowHeight="12.75"/>
  <cols>
    <col min="2" max="2" width="21.7109375" style="0" customWidth="1"/>
    <col min="3" max="3" width="10.8515625" style="0" customWidth="1"/>
    <col min="4" max="4" width="10.28125" style="0" customWidth="1"/>
    <col min="5" max="5" width="11.8515625" style="0" customWidth="1"/>
  </cols>
  <sheetData>
    <row r="1" ht="12.75">
      <c r="B1" t="s">
        <v>199</v>
      </c>
    </row>
    <row r="2" ht="12.75">
      <c r="B2" s="39" t="s">
        <v>200</v>
      </c>
    </row>
    <row r="3" spans="2:8" ht="12.75">
      <c r="B3" t="s">
        <v>201</v>
      </c>
      <c r="C3" s="26"/>
      <c r="D3" s="26"/>
      <c r="E3" s="26"/>
      <c r="F3" s="26"/>
      <c r="G3" s="26"/>
      <c r="H3" s="26"/>
    </row>
    <row r="4" spans="2:8" ht="12.75">
      <c r="B4" s="39" t="s">
        <v>112</v>
      </c>
      <c r="C4" s="26"/>
      <c r="D4" s="92">
        <f ca="1">TODAY()</f>
        <v>41402</v>
      </c>
      <c r="E4" s="26"/>
      <c r="F4" s="26"/>
      <c r="G4" s="26"/>
      <c r="H4" s="26"/>
    </row>
    <row r="5" spans="2:8" ht="13.5" thickBot="1">
      <c r="B5" s="39"/>
      <c r="C5" s="26"/>
      <c r="D5" s="26"/>
      <c r="E5" s="26"/>
      <c r="F5" s="26"/>
      <c r="G5" s="26"/>
      <c r="H5" s="26"/>
    </row>
    <row r="6" spans="2:8" ht="13.5" thickBot="1">
      <c r="B6" s="83" t="s">
        <v>189</v>
      </c>
      <c r="C6" s="84"/>
      <c r="D6" s="85"/>
      <c r="E6" s="85"/>
      <c r="F6" s="85"/>
      <c r="G6" s="86"/>
      <c r="H6" s="26"/>
    </row>
    <row r="7" spans="2:8" ht="12.75">
      <c r="B7" s="87"/>
      <c r="C7" s="26"/>
      <c r="D7" s="39"/>
      <c r="E7" s="39"/>
      <c r="F7" s="39"/>
      <c r="G7" s="88"/>
      <c r="H7" s="26"/>
    </row>
    <row r="8" spans="2:10" ht="25.5">
      <c r="B8" s="170" t="s">
        <v>48</v>
      </c>
      <c r="C8" s="170" t="s">
        <v>49</v>
      </c>
      <c r="D8" s="171" t="s">
        <v>50</v>
      </c>
      <c r="E8" s="170" t="s">
        <v>51</v>
      </c>
      <c r="F8" s="170" t="s">
        <v>52</v>
      </c>
      <c r="G8" s="170" t="s">
        <v>180</v>
      </c>
      <c r="H8" s="170" t="s">
        <v>179</v>
      </c>
      <c r="I8" s="170" t="s">
        <v>204</v>
      </c>
      <c r="J8" s="170" t="s">
        <v>114</v>
      </c>
    </row>
    <row r="9" spans="2:10" ht="12.75">
      <c r="B9" s="27" t="s">
        <v>115</v>
      </c>
      <c r="C9" s="27" t="s">
        <v>53</v>
      </c>
      <c r="D9" s="28">
        <v>28879</v>
      </c>
      <c r="E9" s="125">
        <v>4.32</v>
      </c>
      <c r="F9" s="89">
        <v>187</v>
      </c>
      <c r="G9" s="176"/>
      <c r="H9" s="180">
        <v>10</v>
      </c>
      <c r="I9" s="177"/>
      <c r="J9" s="177"/>
    </row>
    <row r="10" spans="2:10" ht="12.75">
      <c r="B10" s="27" t="s">
        <v>54</v>
      </c>
      <c r="C10" s="27" t="s">
        <v>116</v>
      </c>
      <c r="D10" s="28">
        <v>27465</v>
      </c>
      <c r="E10" s="125">
        <v>1.49</v>
      </c>
      <c r="F10" s="89">
        <v>170</v>
      </c>
      <c r="G10" s="176"/>
      <c r="H10" s="180">
        <v>10</v>
      </c>
      <c r="I10" s="177"/>
      <c r="J10" s="177"/>
    </row>
    <row r="11" spans="2:10" ht="12.75">
      <c r="B11" s="27" t="s">
        <v>117</v>
      </c>
      <c r="C11" s="27" t="s">
        <v>55</v>
      </c>
      <c r="D11" s="28">
        <v>32964</v>
      </c>
      <c r="E11" s="125">
        <v>1.66</v>
      </c>
      <c r="F11" s="89">
        <v>187</v>
      </c>
      <c r="G11" s="176"/>
      <c r="H11" s="180">
        <v>15</v>
      </c>
      <c r="I11" s="177"/>
      <c r="J11" s="177"/>
    </row>
    <row r="12" spans="2:10" ht="12.75">
      <c r="B12" s="27" t="s">
        <v>56</v>
      </c>
      <c r="C12" s="27" t="s">
        <v>57</v>
      </c>
      <c r="D12" s="28">
        <v>23786</v>
      </c>
      <c r="E12" s="125">
        <v>2.49</v>
      </c>
      <c r="F12" s="89">
        <v>187</v>
      </c>
      <c r="G12" s="176"/>
      <c r="H12" s="180">
        <v>20</v>
      </c>
      <c r="I12" s="177"/>
      <c r="J12" s="177"/>
    </row>
    <row r="13" spans="2:10" ht="12.75">
      <c r="B13" s="27" t="s">
        <v>58</v>
      </c>
      <c r="C13" s="27" t="s">
        <v>116</v>
      </c>
      <c r="D13" s="28">
        <v>35818</v>
      </c>
      <c r="E13" s="125">
        <v>1.99</v>
      </c>
      <c r="F13" s="89">
        <v>187</v>
      </c>
      <c r="G13" s="176"/>
      <c r="H13" s="180">
        <v>30</v>
      </c>
      <c r="I13" s="177"/>
      <c r="J13" s="177"/>
    </row>
    <row r="14" spans="2:10" ht="12.75">
      <c r="B14" s="27" t="s">
        <v>118</v>
      </c>
      <c r="C14" s="27" t="s">
        <v>59</v>
      </c>
      <c r="D14" s="28">
        <v>34428</v>
      </c>
      <c r="E14" s="125">
        <v>1.83</v>
      </c>
      <c r="F14" s="89">
        <v>187</v>
      </c>
      <c r="G14" s="176"/>
      <c r="H14" s="180">
        <v>10</v>
      </c>
      <c r="I14" s="177"/>
      <c r="J14" s="177"/>
    </row>
    <row r="15" spans="2:10" ht="12.75">
      <c r="B15" s="27" t="s">
        <v>119</v>
      </c>
      <c r="C15" s="27" t="s">
        <v>60</v>
      </c>
      <c r="D15" s="28">
        <v>34014</v>
      </c>
      <c r="E15" s="125">
        <v>2.66</v>
      </c>
      <c r="F15" s="89">
        <v>178.5</v>
      </c>
      <c r="G15" s="176"/>
      <c r="H15" s="180">
        <v>10</v>
      </c>
      <c r="I15" s="177"/>
      <c r="J15" s="177"/>
    </row>
    <row r="16" spans="2:10" ht="12.75">
      <c r="B16" s="27" t="s">
        <v>120</v>
      </c>
      <c r="C16" s="27" t="s">
        <v>61</v>
      </c>
      <c r="D16" s="28">
        <v>27616</v>
      </c>
      <c r="E16" s="125">
        <v>3.15</v>
      </c>
      <c r="F16" s="89">
        <v>187</v>
      </c>
      <c r="G16" s="176"/>
      <c r="H16" s="180">
        <v>10</v>
      </c>
      <c r="I16" s="177"/>
      <c r="J16" s="177"/>
    </row>
    <row r="17" spans="2:10" ht="12.75">
      <c r="B17" s="27" t="s">
        <v>121</v>
      </c>
      <c r="C17" s="27" t="s">
        <v>122</v>
      </c>
      <c r="D17" s="28">
        <v>24890</v>
      </c>
      <c r="E17" s="125">
        <v>1.83</v>
      </c>
      <c r="F17" s="89">
        <v>144.5</v>
      </c>
      <c r="G17" s="176"/>
      <c r="H17" s="180">
        <v>15</v>
      </c>
      <c r="I17" s="177"/>
      <c r="J17" s="177"/>
    </row>
    <row r="18" spans="2:10" ht="12.75">
      <c r="B18" s="27" t="s">
        <v>123</v>
      </c>
      <c r="C18" s="27" t="s">
        <v>62</v>
      </c>
      <c r="D18" s="28">
        <v>29224</v>
      </c>
      <c r="E18" s="125">
        <v>3.32</v>
      </c>
      <c r="F18" s="89">
        <v>192</v>
      </c>
      <c r="G18" s="176"/>
      <c r="H18" s="180">
        <v>20</v>
      </c>
      <c r="I18" s="177"/>
      <c r="J18" s="177"/>
    </row>
    <row r="19" spans="2:10" ht="12.75">
      <c r="B19" s="27" t="s">
        <v>124</v>
      </c>
      <c r="C19" s="27" t="s">
        <v>125</v>
      </c>
      <c r="D19" s="28">
        <v>24867</v>
      </c>
      <c r="E19" s="125">
        <v>1.49</v>
      </c>
      <c r="F19" s="89">
        <v>187</v>
      </c>
      <c r="G19" s="176"/>
      <c r="H19" s="180">
        <v>30</v>
      </c>
      <c r="I19" s="177"/>
      <c r="J19" s="177"/>
    </row>
    <row r="20" spans="2:10" ht="12.75">
      <c r="B20" s="27" t="s">
        <v>126</v>
      </c>
      <c r="C20" s="27" t="s">
        <v>60</v>
      </c>
      <c r="D20" s="28">
        <v>35804</v>
      </c>
      <c r="E20" s="125">
        <v>8.3</v>
      </c>
      <c r="F20" s="89">
        <v>187</v>
      </c>
      <c r="G20" s="176"/>
      <c r="H20" s="180">
        <v>0</v>
      </c>
      <c r="I20" s="177"/>
      <c r="J20" s="177"/>
    </row>
    <row r="21" spans="2:10" ht="12.75">
      <c r="B21" s="27" t="s">
        <v>127</v>
      </c>
      <c r="C21" s="27" t="s">
        <v>63</v>
      </c>
      <c r="D21" s="28">
        <v>25108</v>
      </c>
      <c r="E21" s="125">
        <v>4.32</v>
      </c>
      <c r="F21" s="89">
        <v>161.5</v>
      </c>
      <c r="G21" s="176"/>
      <c r="H21" s="180">
        <v>20</v>
      </c>
      <c r="I21" s="177"/>
      <c r="J21" s="177"/>
    </row>
    <row r="22" spans="2:10" ht="12.75">
      <c r="B22" s="27" t="s">
        <v>128</v>
      </c>
      <c r="C22" s="27" t="s">
        <v>129</v>
      </c>
      <c r="D22" s="28">
        <v>25838</v>
      </c>
      <c r="E22" s="125">
        <v>1.66</v>
      </c>
      <c r="F22" s="89">
        <v>187</v>
      </c>
      <c r="G22" s="176"/>
      <c r="H22" s="180">
        <v>0</v>
      </c>
      <c r="I22" s="177"/>
      <c r="J22" s="177"/>
    </row>
    <row r="23" spans="2:10" ht="12.75">
      <c r="B23" s="27" t="s">
        <v>130</v>
      </c>
      <c r="C23" s="27" t="s">
        <v>63</v>
      </c>
      <c r="D23" s="28">
        <v>25384</v>
      </c>
      <c r="E23" s="125">
        <v>1.49</v>
      </c>
      <c r="F23" s="89">
        <v>187</v>
      </c>
      <c r="G23" s="176"/>
      <c r="H23" s="180">
        <v>10</v>
      </c>
      <c r="I23" s="177"/>
      <c r="J23" s="177"/>
    </row>
    <row r="24" spans="2:10" ht="12.75">
      <c r="B24" s="27" t="s">
        <v>131</v>
      </c>
      <c r="C24" s="27" t="s">
        <v>132</v>
      </c>
      <c r="D24" s="28">
        <v>21391</v>
      </c>
      <c r="E24" s="125">
        <v>1.49</v>
      </c>
      <c r="F24" s="89">
        <v>192</v>
      </c>
      <c r="G24" s="176"/>
      <c r="H24" s="180">
        <v>10</v>
      </c>
      <c r="I24" s="177"/>
      <c r="J24" s="177"/>
    </row>
    <row r="25" spans="2:10" ht="12.75">
      <c r="B25" s="27" t="s">
        <v>64</v>
      </c>
      <c r="C25" s="27" t="s">
        <v>62</v>
      </c>
      <c r="D25" s="28">
        <v>26547</v>
      </c>
      <c r="E25" s="125">
        <v>4.15</v>
      </c>
      <c r="F25" s="89">
        <v>187</v>
      </c>
      <c r="G25" s="176"/>
      <c r="H25" s="180">
        <v>15</v>
      </c>
      <c r="I25" s="177"/>
      <c r="J25" s="177"/>
    </row>
    <row r="26" spans="2:10" ht="12.75">
      <c r="B26" s="27" t="s">
        <v>133</v>
      </c>
      <c r="C26" s="27" t="s">
        <v>63</v>
      </c>
      <c r="D26" s="28">
        <v>27550</v>
      </c>
      <c r="E26" s="125">
        <v>1.49</v>
      </c>
      <c r="F26" s="89">
        <v>187</v>
      </c>
      <c r="G26" s="176"/>
      <c r="H26" s="180">
        <v>10</v>
      </c>
      <c r="I26" s="177"/>
      <c r="J26" s="177"/>
    </row>
    <row r="27" spans="2:10" ht="12.75">
      <c r="B27" s="27" t="s">
        <v>65</v>
      </c>
      <c r="C27" s="27" t="s">
        <v>66</v>
      </c>
      <c r="D27" s="28">
        <v>35932</v>
      </c>
      <c r="E27" s="125">
        <v>1.99</v>
      </c>
      <c r="F27" s="89">
        <v>170</v>
      </c>
      <c r="G27" s="176"/>
      <c r="H27" s="180">
        <v>20</v>
      </c>
      <c r="I27" s="177"/>
      <c r="J27" s="177"/>
    </row>
    <row r="28" spans="2:10" ht="12.75">
      <c r="B28" s="27" t="s">
        <v>67</v>
      </c>
      <c r="C28" s="27" t="s">
        <v>68</v>
      </c>
      <c r="D28" s="28">
        <v>27307</v>
      </c>
      <c r="E28" s="125">
        <v>1.49</v>
      </c>
      <c r="F28" s="89">
        <v>187</v>
      </c>
      <c r="G28" s="176"/>
      <c r="H28" s="180">
        <v>0</v>
      </c>
      <c r="I28" s="177"/>
      <c r="J28" s="177"/>
    </row>
    <row r="29" spans="2:10" ht="12.75">
      <c r="B29" s="90" t="s">
        <v>7</v>
      </c>
      <c r="C29" s="26"/>
      <c r="D29" s="26"/>
      <c r="E29" s="29"/>
      <c r="F29" s="26"/>
      <c r="G29" s="178"/>
      <c r="H29" s="26"/>
      <c r="I29" s="177"/>
      <c r="J29" s="177"/>
    </row>
    <row r="30" spans="2:8" ht="12.75">
      <c r="B30" s="91"/>
      <c r="C30" s="26"/>
      <c r="D30" s="26"/>
      <c r="E30" s="29"/>
      <c r="F30" s="26"/>
      <c r="G30" s="26"/>
      <c r="H30" s="26"/>
    </row>
    <row r="31" spans="2:8" ht="12.75">
      <c r="B31" s="172" t="s">
        <v>181</v>
      </c>
      <c r="C31" s="173"/>
      <c r="D31" s="179"/>
      <c r="E31" s="29"/>
      <c r="F31" s="26"/>
      <c r="G31" s="26"/>
      <c r="H31" s="26"/>
    </row>
    <row r="32" spans="2:8" ht="12.75">
      <c r="B32" s="172" t="s">
        <v>182</v>
      </c>
      <c r="C32" s="173"/>
      <c r="D32" s="179"/>
      <c r="E32" s="29"/>
      <c r="F32" s="26"/>
      <c r="G32" s="26"/>
      <c r="H32" s="26"/>
    </row>
    <row r="33" spans="2:8" ht="12.75">
      <c r="B33" s="174" t="s">
        <v>183</v>
      </c>
      <c r="C33" s="175"/>
      <c r="D33" s="179"/>
      <c r="E33" s="29"/>
      <c r="F33" s="26"/>
      <c r="G33" s="26"/>
      <c r="H33" s="26"/>
    </row>
    <row r="34" spans="2:8" ht="12.75">
      <c r="B34" s="39"/>
      <c r="C34" s="26"/>
      <c r="D34" s="26"/>
      <c r="E34" s="29"/>
      <c r="F34" s="26"/>
      <c r="G34" s="26"/>
      <c r="H34" s="26"/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34"/>
  <sheetViews>
    <sheetView zoomScalePageLayoutView="0" workbookViewId="0" topLeftCell="A1">
      <selection activeCell="H2" sqref="H2"/>
    </sheetView>
  </sheetViews>
  <sheetFormatPr defaultColWidth="9.140625" defaultRowHeight="12.75"/>
  <cols>
    <col min="2" max="2" width="21.7109375" style="0" customWidth="1"/>
    <col min="3" max="3" width="10.8515625" style="0" customWidth="1"/>
    <col min="4" max="4" width="10.28125" style="0" customWidth="1"/>
    <col min="5" max="5" width="11.8515625" style="0" customWidth="1"/>
    <col min="9" max="9" width="11.140625" style="0" bestFit="1" customWidth="1"/>
    <col min="10" max="10" width="12.140625" style="0" bestFit="1" customWidth="1"/>
  </cols>
  <sheetData>
    <row r="1" ht="12.75">
      <c r="B1" t="s">
        <v>199</v>
      </c>
    </row>
    <row r="2" ht="12.75">
      <c r="B2" s="39" t="s">
        <v>200</v>
      </c>
    </row>
    <row r="3" spans="2:8" ht="12.75">
      <c r="B3" t="s">
        <v>201</v>
      </c>
      <c r="C3" s="26"/>
      <c r="D3" s="26"/>
      <c r="E3" s="26"/>
      <c r="F3" s="26"/>
      <c r="G3" s="26"/>
      <c r="H3" s="26"/>
    </row>
    <row r="4" spans="2:8" ht="12.75">
      <c r="B4" s="39" t="s">
        <v>112</v>
      </c>
      <c r="C4" s="26"/>
      <c r="D4" s="26"/>
      <c r="E4" s="26"/>
      <c r="F4" s="26"/>
      <c r="G4" s="26"/>
      <c r="H4" s="26"/>
    </row>
    <row r="5" spans="2:8" ht="13.5" thickBot="1">
      <c r="B5" s="39"/>
      <c r="C5" s="26"/>
      <c r="D5" s="26"/>
      <c r="E5" s="26"/>
      <c r="F5" s="26"/>
      <c r="G5" s="26"/>
      <c r="H5" s="26"/>
    </row>
    <row r="6" spans="2:8" ht="13.5" thickBot="1">
      <c r="B6" s="83" t="s">
        <v>113</v>
      </c>
      <c r="C6" s="84"/>
      <c r="D6" s="85"/>
      <c r="E6" s="85"/>
      <c r="F6" s="85"/>
      <c r="G6" s="86"/>
      <c r="H6" s="26"/>
    </row>
    <row r="7" spans="2:8" ht="12.75">
      <c r="B7" s="87"/>
      <c r="C7" s="26"/>
      <c r="D7" s="39"/>
      <c r="E7" s="39"/>
      <c r="F7" s="39"/>
      <c r="G7" s="88"/>
      <c r="H7" s="26"/>
    </row>
    <row r="8" spans="2:10" ht="25.5">
      <c r="B8" s="170" t="s">
        <v>48</v>
      </c>
      <c r="C8" s="170" t="s">
        <v>49</v>
      </c>
      <c r="D8" s="171" t="s">
        <v>50</v>
      </c>
      <c r="E8" s="170" t="s">
        <v>193</v>
      </c>
      <c r="F8" s="170" t="s">
        <v>192</v>
      </c>
      <c r="G8" s="170" t="s">
        <v>180</v>
      </c>
      <c r="H8" s="170" t="s">
        <v>179</v>
      </c>
      <c r="I8" s="170" t="s">
        <v>190</v>
      </c>
      <c r="J8" s="170" t="s">
        <v>114</v>
      </c>
    </row>
    <row r="9" spans="2:10" ht="12.75">
      <c r="B9" s="27" t="s">
        <v>115</v>
      </c>
      <c r="C9" s="27" t="s">
        <v>53</v>
      </c>
      <c r="D9" s="28">
        <v>28879</v>
      </c>
      <c r="E9" s="125">
        <v>4.32</v>
      </c>
      <c r="F9" s="89">
        <v>187</v>
      </c>
      <c r="G9" s="181">
        <f>E9*F9</f>
        <v>807.84</v>
      </c>
      <c r="H9" s="176">
        <v>10</v>
      </c>
      <c r="I9" s="182">
        <f>G9*H9/100</f>
        <v>80.784</v>
      </c>
      <c r="J9" s="182">
        <f>G9+I9</f>
        <v>888.624</v>
      </c>
    </row>
    <row r="10" spans="2:10" ht="12.75">
      <c r="B10" s="27" t="s">
        <v>54</v>
      </c>
      <c r="C10" s="27" t="s">
        <v>116</v>
      </c>
      <c r="D10" s="28">
        <v>27465</v>
      </c>
      <c r="E10" s="125">
        <v>1.49</v>
      </c>
      <c r="F10" s="89">
        <v>170</v>
      </c>
      <c r="G10" s="181">
        <f aca="true" t="shared" si="0" ref="G10:G28">E10*F10</f>
        <v>253.3</v>
      </c>
      <c r="H10" s="176">
        <v>10</v>
      </c>
      <c r="I10" s="182">
        <f aca="true" t="shared" si="1" ref="I10:I28">G10*H10/100</f>
        <v>25.33</v>
      </c>
      <c r="J10" s="182">
        <f aca="true" t="shared" si="2" ref="J10:J28">G10+I10</f>
        <v>278.63</v>
      </c>
    </row>
    <row r="11" spans="2:10" ht="12.75">
      <c r="B11" s="27" t="s">
        <v>117</v>
      </c>
      <c r="C11" s="27" t="s">
        <v>55</v>
      </c>
      <c r="D11" s="28">
        <v>32964</v>
      </c>
      <c r="E11" s="125">
        <v>1.66</v>
      </c>
      <c r="F11" s="89">
        <v>187</v>
      </c>
      <c r="G11" s="181">
        <f t="shared" si="0"/>
        <v>310.41999999999996</v>
      </c>
      <c r="H11" s="176">
        <v>15</v>
      </c>
      <c r="I11" s="182">
        <f t="shared" si="1"/>
        <v>46.562999999999995</v>
      </c>
      <c r="J11" s="182">
        <f t="shared" si="2"/>
        <v>356.98299999999995</v>
      </c>
    </row>
    <row r="12" spans="2:10" ht="12.75">
      <c r="B12" s="27" t="s">
        <v>56</v>
      </c>
      <c r="C12" s="27" t="s">
        <v>57</v>
      </c>
      <c r="D12" s="28">
        <v>23786</v>
      </c>
      <c r="E12" s="125">
        <v>2.49</v>
      </c>
      <c r="F12" s="89">
        <v>187</v>
      </c>
      <c r="G12" s="181">
        <f t="shared" si="0"/>
        <v>465.63000000000005</v>
      </c>
      <c r="H12" s="176">
        <v>20</v>
      </c>
      <c r="I12" s="182">
        <f t="shared" si="1"/>
        <v>93.126</v>
      </c>
      <c r="J12" s="182">
        <f t="shared" si="2"/>
        <v>558.7560000000001</v>
      </c>
    </row>
    <row r="13" spans="2:10" ht="12.75">
      <c r="B13" s="27" t="s">
        <v>58</v>
      </c>
      <c r="C13" s="27" t="s">
        <v>116</v>
      </c>
      <c r="D13" s="28">
        <v>35818</v>
      </c>
      <c r="E13" s="125">
        <v>1.99</v>
      </c>
      <c r="F13" s="89">
        <v>187</v>
      </c>
      <c r="G13" s="181">
        <f t="shared" si="0"/>
        <v>372.13</v>
      </c>
      <c r="H13" s="176">
        <v>30</v>
      </c>
      <c r="I13" s="182">
        <f t="shared" si="1"/>
        <v>111.639</v>
      </c>
      <c r="J13" s="182">
        <f t="shared" si="2"/>
        <v>483.769</v>
      </c>
    </row>
    <row r="14" spans="2:10" ht="12.75">
      <c r="B14" s="27" t="s">
        <v>118</v>
      </c>
      <c r="C14" s="27" t="s">
        <v>59</v>
      </c>
      <c r="D14" s="28">
        <v>34428</v>
      </c>
      <c r="E14" s="125">
        <v>1.83</v>
      </c>
      <c r="F14" s="89">
        <v>187</v>
      </c>
      <c r="G14" s="181">
        <f t="shared" si="0"/>
        <v>342.21000000000004</v>
      </c>
      <c r="H14" s="176">
        <v>10</v>
      </c>
      <c r="I14" s="182">
        <f t="shared" si="1"/>
        <v>34.221000000000004</v>
      </c>
      <c r="J14" s="182">
        <f t="shared" si="2"/>
        <v>376.43100000000004</v>
      </c>
    </row>
    <row r="15" spans="2:10" ht="12.75">
      <c r="B15" s="27" t="s">
        <v>119</v>
      </c>
      <c r="C15" s="27" t="s">
        <v>60</v>
      </c>
      <c r="D15" s="28">
        <v>34014</v>
      </c>
      <c r="E15" s="125">
        <v>2.66</v>
      </c>
      <c r="F15" s="89">
        <v>178.5</v>
      </c>
      <c r="G15" s="181">
        <f t="shared" si="0"/>
        <v>474.81</v>
      </c>
      <c r="H15" s="176">
        <v>10</v>
      </c>
      <c r="I15" s="182">
        <f t="shared" si="1"/>
        <v>47.481</v>
      </c>
      <c r="J15" s="182">
        <f t="shared" si="2"/>
        <v>522.291</v>
      </c>
    </row>
    <row r="16" spans="2:10" ht="12.75">
      <c r="B16" s="27" t="s">
        <v>120</v>
      </c>
      <c r="C16" s="27" t="s">
        <v>61</v>
      </c>
      <c r="D16" s="28">
        <v>27616</v>
      </c>
      <c r="E16" s="125">
        <v>3.15</v>
      </c>
      <c r="F16" s="89">
        <v>187</v>
      </c>
      <c r="G16" s="181">
        <f t="shared" si="0"/>
        <v>589.05</v>
      </c>
      <c r="H16" s="176">
        <v>10</v>
      </c>
      <c r="I16" s="182">
        <f t="shared" si="1"/>
        <v>58.905</v>
      </c>
      <c r="J16" s="182">
        <f t="shared" si="2"/>
        <v>647.9549999999999</v>
      </c>
    </row>
    <row r="17" spans="2:10" ht="12.75">
      <c r="B17" s="27" t="s">
        <v>121</v>
      </c>
      <c r="C17" s="27" t="s">
        <v>122</v>
      </c>
      <c r="D17" s="28">
        <v>24890</v>
      </c>
      <c r="E17" s="125">
        <v>1.83</v>
      </c>
      <c r="F17" s="89">
        <v>144.5</v>
      </c>
      <c r="G17" s="181">
        <f t="shared" si="0"/>
        <v>264.435</v>
      </c>
      <c r="H17" s="176">
        <v>15</v>
      </c>
      <c r="I17" s="182">
        <f t="shared" si="1"/>
        <v>39.66525</v>
      </c>
      <c r="J17" s="182">
        <f t="shared" si="2"/>
        <v>304.10025</v>
      </c>
    </row>
    <row r="18" spans="2:10" ht="12.75">
      <c r="B18" s="27" t="s">
        <v>123</v>
      </c>
      <c r="C18" s="27" t="s">
        <v>62</v>
      </c>
      <c r="D18" s="28">
        <v>29224</v>
      </c>
      <c r="E18" s="125">
        <v>3.32</v>
      </c>
      <c r="F18" s="89">
        <v>192</v>
      </c>
      <c r="G18" s="181">
        <f t="shared" si="0"/>
        <v>637.4399999999999</v>
      </c>
      <c r="H18" s="176">
        <v>20</v>
      </c>
      <c r="I18" s="182">
        <f t="shared" si="1"/>
        <v>127.488</v>
      </c>
      <c r="J18" s="182">
        <f t="shared" si="2"/>
        <v>764.9279999999999</v>
      </c>
    </row>
    <row r="19" spans="2:10" ht="12.75">
      <c r="B19" s="27" t="s">
        <v>124</v>
      </c>
      <c r="C19" s="27" t="s">
        <v>125</v>
      </c>
      <c r="D19" s="28">
        <v>24867</v>
      </c>
      <c r="E19" s="125">
        <v>1.49</v>
      </c>
      <c r="F19" s="89">
        <v>187</v>
      </c>
      <c r="G19" s="181">
        <f t="shared" si="0"/>
        <v>278.63</v>
      </c>
      <c r="H19" s="176">
        <v>30</v>
      </c>
      <c r="I19" s="182">
        <f t="shared" si="1"/>
        <v>83.589</v>
      </c>
      <c r="J19" s="182">
        <f t="shared" si="2"/>
        <v>362.219</v>
      </c>
    </row>
    <row r="20" spans="2:10" ht="12.75">
      <c r="B20" s="27" t="s">
        <v>126</v>
      </c>
      <c r="C20" s="27" t="s">
        <v>60</v>
      </c>
      <c r="D20" s="28">
        <v>35804</v>
      </c>
      <c r="E20" s="125">
        <v>8.3</v>
      </c>
      <c r="F20" s="89">
        <v>187</v>
      </c>
      <c r="G20" s="181">
        <f t="shared" si="0"/>
        <v>1552.1000000000001</v>
      </c>
      <c r="H20" s="176">
        <v>0</v>
      </c>
      <c r="I20" s="182">
        <f t="shared" si="1"/>
        <v>0</v>
      </c>
      <c r="J20" s="182">
        <f t="shared" si="2"/>
        <v>1552.1000000000001</v>
      </c>
    </row>
    <row r="21" spans="2:10" ht="12.75">
      <c r="B21" s="27" t="s">
        <v>127</v>
      </c>
      <c r="C21" s="27" t="s">
        <v>63</v>
      </c>
      <c r="D21" s="28">
        <v>25108</v>
      </c>
      <c r="E21" s="125">
        <v>4.32</v>
      </c>
      <c r="F21" s="89">
        <v>161.5</v>
      </c>
      <c r="G21" s="181">
        <f t="shared" si="0"/>
        <v>697.6800000000001</v>
      </c>
      <c r="H21" s="176">
        <v>20</v>
      </c>
      <c r="I21" s="182">
        <f t="shared" si="1"/>
        <v>139.53600000000003</v>
      </c>
      <c r="J21" s="182">
        <f t="shared" si="2"/>
        <v>837.2160000000001</v>
      </c>
    </row>
    <row r="22" spans="2:10" ht="12.75">
      <c r="B22" s="27" t="s">
        <v>128</v>
      </c>
      <c r="C22" s="27" t="s">
        <v>129</v>
      </c>
      <c r="D22" s="28">
        <v>25838</v>
      </c>
      <c r="E22" s="125">
        <v>1.66</v>
      </c>
      <c r="F22" s="89">
        <v>187</v>
      </c>
      <c r="G22" s="181">
        <f t="shared" si="0"/>
        <v>310.41999999999996</v>
      </c>
      <c r="H22" s="176">
        <v>0</v>
      </c>
      <c r="I22" s="182">
        <f t="shared" si="1"/>
        <v>0</v>
      </c>
      <c r="J22" s="182">
        <f t="shared" si="2"/>
        <v>310.41999999999996</v>
      </c>
    </row>
    <row r="23" spans="2:10" ht="12.75">
      <c r="B23" s="27" t="s">
        <v>130</v>
      </c>
      <c r="C23" s="27" t="s">
        <v>63</v>
      </c>
      <c r="D23" s="28">
        <v>25384</v>
      </c>
      <c r="E23" s="125">
        <v>1.49</v>
      </c>
      <c r="F23" s="89">
        <v>187</v>
      </c>
      <c r="G23" s="181">
        <f t="shared" si="0"/>
        <v>278.63</v>
      </c>
      <c r="H23" s="176">
        <v>10</v>
      </c>
      <c r="I23" s="182">
        <f t="shared" si="1"/>
        <v>27.863000000000003</v>
      </c>
      <c r="J23" s="182">
        <f t="shared" si="2"/>
        <v>306.493</v>
      </c>
    </row>
    <row r="24" spans="2:10" ht="12.75">
      <c r="B24" s="27" t="s">
        <v>131</v>
      </c>
      <c r="C24" s="27" t="s">
        <v>132</v>
      </c>
      <c r="D24" s="28">
        <v>21391</v>
      </c>
      <c r="E24" s="125">
        <v>1.49</v>
      </c>
      <c r="F24" s="89">
        <v>192</v>
      </c>
      <c r="G24" s="181">
        <f t="shared" si="0"/>
        <v>286.08</v>
      </c>
      <c r="H24" s="176">
        <v>10</v>
      </c>
      <c r="I24" s="182">
        <f t="shared" si="1"/>
        <v>28.607999999999997</v>
      </c>
      <c r="J24" s="182">
        <f t="shared" si="2"/>
        <v>314.688</v>
      </c>
    </row>
    <row r="25" spans="2:10" ht="12.75">
      <c r="B25" s="27" t="s">
        <v>64</v>
      </c>
      <c r="C25" s="27" t="s">
        <v>62</v>
      </c>
      <c r="D25" s="28">
        <v>26547</v>
      </c>
      <c r="E25" s="125">
        <v>4.15</v>
      </c>
      <c r="F25" s="89">
        <v>187</v>
      </c>
      <c r="G25" s="181">
        <f t="shared" si="0"/>
        <v>776.0500000000001</v>
      </c>
      <c r="H25" s="176">
        <v>15</v>
      </c>
      <c r="I25" s="182">
        <f t="shared" si="1"/>
        <v>116.40750000000001</v>
      </c>
      <c r="J25" s="182">
        <f t="shared" si="2"/>
        <v>892.4575000000001</v>
      </c>
    </row>
    <row r="26" spans="2:10" ht="12.75">
      <c r="B26" s="27" t="s">
        <v>133</v>
      </c>
      <c r="C26" s="27" t="s">
        <v>63</v>
      </c>
      <c r="D26" s="28">
        <v>27550</v>
      </c>
      <c r="E26" s="125">
        <v>1.49</v>
      </c>
      <c r="F26" s="89">
        <v>187</v>
      </c>
      <c r="G26" s="181">
        <f t="shared" si="0"/>
        <v>278.63</v>
      </c>
      <c r="H26" s="176">
        <v>10</v>
      </c>
      <c r="I26" s="182">
        <f t="shared" si="1"/>
        <v>27.863000000000003</v>
      </c>
      <c r="J26" s="182">
        <f t="shared" si="2"/>
        <v>306.493</v>
      </c>
    </row>
    <row r="27" spans="2:10" ht="12.75">
      <c r="B27" s="27" t="s">
        <v>65</v>
      </c>
      <c r="C27" s="27" t="s">
        <v>66</v>
      </c>
      <c r="D27" s="28">
        <v>35932</v>
      </c>
      <c r="E27" s="125">
        <v>1.99</v>
      </c>
      <c r="F27" s="89">
        <v>170</v>
      </c>
      <c r="G27" s="181">
        <f t="shared" si="0"/>
        <v>338.3</v>
      </c>
      <c r="H27" s="176">
        <v>20</v>
      </c>
      <c r="I27" s="182">
        <f t="shared" si="1"/>
        <v>67.66</v>
      </c>
      <c r="J27" s="182">
        <f t="shared" si="2"/>
        <v>405.96000000000004</v>
      </c>
    </row>
    <row r="28" spans="2:10" ht="12.75">
      <c r="B28" s="27" t="s">
        <v>67</v>
      </c>
      <c r="C28" s="27" t="s">
        <v>68</v>
      </c>
      <c r="D28" s="28">
        <v>27307</v>
      </c>
      <c r="E28" s="125">
        <v>1.49</v>
      </c>
      <c r="F28" s="89">
        <v>187</v>
      </c>
      <c r="G28" s="181">
        <f t="shared" si="0"/>
        <v>278.63</v>
      </c>
      <c r="H28" s="176">
        <v>0</v>
      </c>
      <c r="I28" s="182">
        <f t="shared" si="1"/>
        <v>0</v>
      </c>
      <c r="J28" s="182">
        <f t="shared" si="2"/>
        <v>278.63</v>
      </c>
    </row>
    <row r="29" spans="2:10" ht="12.75">
      <c r="B29" s="90" t="s">
        <v>7</v>
      </c>
      <c r="C29" s="26"/>
      <c r="D29" s="26"/>
      <c r="E29" s="29"/>
      <c r="F29" s="26"/>
      <c r="G29" s="181">
        <f>SUM(G9:G28)</f>
        <v>9592.414999999999</v>
      </c>
      <c r="H29" s="126"/>
      <c r="I29" s="182">
        <f>SUM(I9:I28)</f>
        <v>1156.7287500000002</v>
      </c>
      <c r="J29" s="182">
        <f>G29+I29</f>
        <v>10749.14375</v>
      </c>
    </row>
    <row r="30" spans="2:8" ht="12.75">
      <c r="B30" s="91"/>
      <c r="C30" s="26"/>
      <c r="D30" s="26"/>
      <c r="E30" s="29"/>
      <c r="F30" s="26"/>
      <c r="G30" s="26"/>
      <c r="H30" s="26"/>
    </row>
    <row r="31" spans="2:8" ht="12.75">
      <c r="B31" s="172" t="s">
        <v>181</v>
      </c>
      <c r="C31" s="173"/>
      <c r="D31" s="183">
        <f>AVERAGE(G9:G28)</f>
        <v>479.62074999999993</v>
      </c>
      <c r="E31" s="29"/>
      <c r="F31" s="26"/>
      <c r="G31" s="26"/>
      <c r="H31" s="26"/>
    </row>
    <row r="32" spans="2:8" ht="12.75">
      <c r="B32" s="172" t="s">
        <v>182</v>
      </c>
      <c r="C32" s="173"/>
      <c r="D32" s="183">
        <f>MAX(G9:G28)</f>
        <v>1552.1000000000001</v>
      </c>
      <c r="E32" s="29"/>
      <c r="F32" s="26"/>
      <c r="G32" s="26"/>
      <c r="H32" s="26"/>
    </row>
    <row r="33" spans="2:8" ht="12.75">
      <c r="B33" s="174" t="s">
        <v>183</v>
      </c>
      <c r="C33" s="175"/>
      <c r="D33" s="183">
        <f>MIN(G9:G28)</f>
        <v>253.3</v>
      </c>
      <c r="E33" s="29"/>
      <c r="F33" s="26"/>
      <c r="G33" s="26"/>
      <c r="H33" s="26"/>
    </row>
    <row r="34" spans="2:8" ht="12.75">
      <c r="B34" s="39"/>
      <c r="C34" s="26"/>
      <c r="D34" s="26"/>
      <c r="E34" s="29"/>
      <c r="F34" s="26"/>
      <c r="G34" s="26"/>
      <c r="H34" s="26"/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4.140625" style="244" customWidth="1"/>
    <col min="2" max="2" width="8.140625" style="244" customWidth="1"/>
    <col min="3" max="3" width="44.7109375" style="244" customWidth="1"/>
    <col min="4" max="4" width="6.00390625" style="244" customWidth="1"/>
    <col min="5" max="5" width="12.140625" style="244" customWidth="1"/>
    <col min="6" max="6" width="11.7109375" style="244" customWidth="1"/>
    <col min="7" max="16384" width="9.140625" style="244" customWidth="1"/>
  </cols>
  <sheetData>
    <row r="1" spans="1:6" ht="15">
      <c r="A1" s="241"/>
      <c r="B1" s="242"/>
      <c r="C1" s="242"/>
      <c r="D1" s="242"/>
      <c r="E1" s="242"/>
      <c r="F1" s="243"/>
    </row>
    <row r="2" spans="1:6" ht="15">
      <c r="A2" s="245"/>
      <c r="B2" s="246"/>
      <c r="C2" s="246"/>
      <c r="D2" s="246"/>
      <c r="E2" s="246"/>
      <c r="F2" s="247"/>
    </row>
    <row r="3" spans="1:6" ht="15">
      <c r="A3" s="245"/>
      <c r="B3" s="246"/>
      <c r="C3" s="246"/>
      <c r="D3" s="246"/>
      <c r="E3" s="246"/>
      <c r="F3" s="247"/>
    </row>
    <row r="4" spans="1:6" ht="15">
      <c r="A4" s="245"/>
      <c r="B4" s="246"/>
      <c r="C4" s="246"/>
      <c r="D4" s="246"/>
      <c r="E4" s="246" t="s">
        <v>134</v>
      </c>
      <c r="F4" s="248"/>
    </row>
    <row r="5" spans="1:6" ht="15">
      <c r="A5" s="245"/>
      <c r="B5" s="246"/>
      <c r="C5" s="246"/>
      <c r="D5" s="246"/>
      <c r="E5" s="246" t="s">
        <v>135</v>
      </c>
      <c r="F5" s="249"/>
    </row>
    <row r="6" spans="1:6" ht="15">
      <c r="A6" s="245"/>
      <c r="B6" s="246"/>
      <c r="C6" s="250" t="s">
        <v>136</v>
      </c>
      <c r="D6" s="246"/>
      <c r="E6" s="246"/>
      <c r="F6" s="251"/>
    </row>
    <row r="7" spans="1:6" ht="15">
      <c r="A7" s="245"/>
      <c r="B7" s="246"/>
      <c r="C7" s="246"/>
      <c r="D7" s="246"/>
      <c r="E7" s="246"/>
      <c r="F7" s="247"/>
    </row>
    <row r="8" spans="1:6" ht="15">
      <c r="A8" s="252" t="s">
        <v>137</v>
      </c>
      <c r="B8" s="246"/>
      <c r="C8" s="246"/>
      <c r="D8" s="246"/>
      <c r="E8" s="246"/>
      <c r="F8" s="247"/>
    </row>
    <row r="9" spans="1:6" ht="15">
      <c r="A9" s="245"/>
      <c r="B9" s="246"/>
      <c r="C9" s="253" t="s">
        <v>176</v>
      </c>
      <c r="D9" s="254"/>
      <c r="E9" s="255"/>
      <c r="F9" s="247"/>
    </row>
    <row r="10" spans="1:6" ht="15">
      <c r="A10" s="245"/>
      <c r="B10" s="246"/>
      <c r="C10" s="256" t="s">
        <v>177</v>
      </c>
      <c r="D10" s="257"/>
      <c r="E10" s="258"/>
      <c r="F10" s="247"/>
    </row>
    <row r="11" spans="1:6" ht="15">
      <c r="A11" s="245"/>
      <c r="B11" s="246"/>
      <c r="C11" s="259" t="s">
        <v>178</v>
      </c>
      <c r="D11" s="260"/>
      <c r="E11" s="261"/>
      <c r="F11" s="247"/>
    </row>
    <row r="12" spans="1:6" ht="15">
      <c r="A12" s="262"/>
      <c r="B12" s="263"/>
      <c r="C12" s="264"/>
      <c r="D12" s="263"/>
      <c r="E12" s="263"/>
      <c r="F12" s="265"/>
    </row>
    <row r="13" spans="1:6" ht="45">
      <c r="A13" s="266" t="s">
        <v>138</v>
      </c>
      <c r="B13" s="266" t="s">
        <v>139</v>
      </c>
      <c r="C13" s="267" t="s">
        <v>140</v>
      </c>
      <c r="D13" s="267" t="s">
        <v>221</v>
      </c>
      <c r="E13" s="266" t="s">
        <v>141</v>
      </c>
      <c r="F13" s="266" t="s">
        <v>142</v>
      </c>
    </row>
    <row r="14" spans="1:6" ht="15">
      <c r="A14" s="241">
        <v>1</v>
      </c>
      <c r="B14" s="242" t="s">
        <v>143</v>
      </c>
      <c r="C14" s="268" t="s">
        <v>164</v>
      </c>
      <c r="D14" s="269">
        <v>2</v>
      </c>
      <c r="E14" s="270">
        <v>93.11</v>
      </c>
      <c r="F14" s="271"/>
    </row>
    <row r="15" spans="1:6" ht="15">
      <c r="A15" s="245">
        <v>2</v>
      </c>
      <c r="B15" s="246" t="s">
        <v>144</v>
      </c>
      <c r="C15" s="272" t="s">
        <v>165</v>
      </c>
      <c r="D15" s="250">
        <v>1</v>
      </c>
      <c r="E15" s="273">
        <v>150.73</v>
      </c>
      <c r="F15" s="274"/>
    </row>
    <row r="16" spans="1:6" ht="15">
      <c r="A16" s="245">
        <v>3</v>
      </c>
      <c r="B16" s="246" t="s">
        <v>145</v>
      </c>
      <c r="C16" s="272" t="s">
        <v>166</v>
      </c>
      <c r="D16" s="250">
        <v>2</v>
      </c>
      <c r="E16" s="273">
        <v>90.45</v>
      </c>
      <c r="F16" s="274"/>
    </row>
    <row r="17" spans="1:6" ht="15">
      <c r="A17" s="245">
        <v>4</v>
      </c>
      <c r="B17" s="275" t="s">
        <v>146</v>
      </c>
      <c r="C17" s="272" t="s">
        <v>167</v>
      </c>
      <c r="D17" s="250">
        <v>2</v>
      </c>
      <c r="E17" s="273">
        <v>229.07</v>
      </c>
      <c r="F17" s="274"/>
    </row>
    <row r="18" spans="1:6" ht="15">
      <c r="A18" s="245">
        <v>5</v>
      </c>
      <c r="B18" s="275" t="s">
        <v>147</v>
      </c>
      <c r="C18" s="272" t="s">
        <v>168</v>
      </c>
      <c r="D18" s="250">
        <v>2</v>
      </c>
      <c r="E18" s="273">
        <v>32.26</v>
      </c>
      <c r="F18" s="274"/>
    </row>
    <row r="19" spans="1:6" ht="15">
      <c r="A19" s="245">
        <v>6</v>
      </c>
      <c r="B19" s="275" t="s">
        <v>148</v>
      </c>
      <c r="C19" s="272" t="s">
        <v>169</v>
      </c>
      <c r="D19" s="250">
        <v>3</v>
      </c>
      <c r="E19" s="273">
        <v>169.22</v>
      </c>
      <c r="F19" s="274"/>
    </row>
    <row r="20" spans="1:6" ht="15">
      <c r="A20" s="245">
        <v>7</v>
      </c>
      <c r="B20" s="275" t="s">
        <v>149</v>
      </c>
      <c r="C20" s="272" t="s">
        <v>170</v>
      </c>
      <c r="D20" s="250">
        <v>3</v>
      </c>
      <c r="E20" s="273">
        <v>126</v>
      </c>
      <c r="F20" s="274"/>
    </row>
    <row r="21" spans="1:6" ht="15">
      <c r="A21" s="245">
        <v>8</v>
      </c>
      <c r="B21" s="275" t="s">
        <v>150</v>
      </c>
      <c r="C21" s="272" t="s">
        <v>171</v>
      </c>
      <c r="D21" s="250">
        <v>2</v>
      </c>
      <c r="E21" s="273">
        <v>112.79</v>
      </c>
      <c r="F21" s="274"/>
    </row>
    <row r="22" spans="1:6" ht="15">
      <c r="A22" s="245">
        <v>9</v>
      </c>
      <c r="B22" s="275" t="s">
        <v>151</v>
      </c>
      <c r="C22" s="272" t="s">
        <v>172</v>
      </c>
      <c r="D22" s="250">
        <v>2</v>
      </c>
      <c r="E22" s="273">
        <v>109.64</v>
      </c>
      <c r="F22" s="274"/>
    </row>
    <row r="23" spans="1:6" ht="15">
      <c r="A23" s="245">
        <v>10</v>
      </c>
      <c r="B23" s="275" t="s">
        <v>152</v>
      </c>
      <c r="C23" s="272" t="s">
        <v>173</v>
      </c>
      <c r="D23" s="250">
        <v>3</v>
      </c>
      <c r="E23" s="273">
        <v>352.19</v>
      </c>
      <c r="F23" s="274"/>
    </row>
    <row r="24" spans="1:6" ht="15">
      <c r="A24" s="245">
        <v>11</v>
      </c>
      <c r="B24" s="275" t="s">
        <v>153</v>
      </c>
      <c r="C24" s="272" t="s">
        <v>174</v>
      </c>
      <c r="D24" s="250">
        <v>1</v>
      </c>
      <c r="E24" s="273">
        <v>193.09</v>
      </c>
      <c r="F24" s="274"/>
    </row>
    <row r="25" spans="1:6" ht="15">
      <c r="A25" s="245">
        <v>12</v>
      </c>
      <c r="B25" s="275" t="s">
        <v>154</v>
      </c>
      <c r="C25" s="272" t="s">
        <v>175</v>
      </c>
      <c r="D25" s="250">
        <v>2</v>
      </c>
      <c r="E25" s="273">
        <v>193.09</v>
      </c>
      <c r="F25" s="274"/>
    </row>
    <row r="26" spans="1:6" ht="15">
      <c r="A26" s="245"/>
      <c r="B26" s="275"/>
      <c r="C26" s="272"/>
      <c r="D26" s="246"/>
      <c r="E26" s="276"/>
      <c r="F26" s="274"/>
    </row>
    <row r="27" spans="1:6" ht="15">
      <c r="A27" s="245"/>
      <c r="B27" s="275"/>
      <c r="C27" s="272"/>
      <c r="D27" s="246"/>
      <c r="E27" s="276"/>
      <c r="F27" s="274"/>
    </row>
    <row r="28" spans="1:8" ht="15">
      <c r="A28" s="245"/>
      <c r="B28" s="246"/>
      <c r="C28" s="272"/>
      <c r="D28" s="246"/>
      <c r="E28" s="277" t="s">
        <v>203</v>
      </c>
      <c r="F28" s="274"/>
      <c r="H28" s="276"/>
    </row>
    <row r="29" spans="1:8" ht="15">
      <c r="A29" s="245"/>
      <c r="B29" s="246"/>
      <c r="C29" s="272"/>
      <c r="D29" s="278">
        <v>0.2</v>
      </c>
      <c r="E29" s="279" t="s">
        <v>202</v>
      </c>
      <c r="F29" s="274"/>
      <c r="H29" s="276"/>
    </row>
    <row r="30" spans="1:8" ht="15.75" thickBot="1">
      <c r="A30" s="245"/>
      <c r="B30" s="246"/>
      <c r="C30" s="272"/>
      <c r="D30" s="246"/>
      <c r="E30" s="277" t="s">
        <v>155</v>
      </c>
      <c r="F30" s="280"/>
      <c r="H30" s="276"/>
    </row>
    <row r="31" spans="1:8" ht="15.75" thickTop="1">
      <c r="A31" s="246"/>
      <c r="B31" s="246"/>
      <c r="C31" s="272"/>
      <c r="D31" s="246"/>
      <c r="E31" s="246"/>
      <c r="F31" s="274"/>
      <c r="H31" s="276"/>
    </row>
    <row r="32" spans="1:8" ht="15">
      <c r="A32" s="245"/>
      <c r="B32" s="246"/>
      <c r="C32" s="272"/>
      <c r="D32" s="246"/>
      <c r="E32" s="246"/>
      <c r="F32" s="274"/>
      <c r="H32" s="276"/>
    </row>
    <row r="33" spans="1:6" ht="15">
      <c r="A33" s="245"/>
      <c r="B33" s="246"/>
      <c r="C33" s="272"/>
      <c r="D33" s="246"/>
      <c r="E33" s="246"/>
      <c r="F33" s="274"/>
    </row>
    <row r="34" spans="1:6" ht="15">
      <c r="A34" s="245" t="s">
        <v>156</v>
      </c>
      <c r="B34" s="246"/>
      <c r="C34" s="281"/>
      <c r="D34" s="246" t="s">
        <v>157</v>
      </c>
      <c r="E34" s="281"/>
      <c r="F34" s="282"/>
    </row>
    <row r="35" spans="1:6" ht="15">
      <c r="A35" s="245"/>
      <c r="B35" s="246"/>
      <c r="C35" s="272"/>
      <c r="D35" s="246" t="s">
        <v>158</v>
      </c>
      <c r="E35" s="281"/>
      <c r="F35" s="282"/>
    </row>
    <row r="36" spans="1:6" ht="15">
      <c r="A36" s="245" t="s">
        <v>159</v>
      </c>
      <c r="B36" s="246"/>
      <c r="C36" s="283"/>
      <c r="D36" s="246" t="s">
        <v>160</v>
      </c>
      <c r="E36" s="281"/>
      <c r="F36" s="282"/>
    </row>
    <row r="37" spans="1:6" ht="15">
      <c r="A37" s="245"/>
      <c r="B37" s="246"/>
      <c r="C37" s="246"/>
      <c r="D37" s="246"/>
      <c r="E37" s="246"/>
      <c r="F37" s="274"/>
    </row>
    <row r="38" spans="1:6" ht="15">
      <c r="A38" s="245" t="s">
        <v>161</v>
      </c>
      <c r="B38" s="246"/>
      <c r="C38" s="283"/>
      <c r="D38" s="246" t="s">
        <v>162</v>
      </c>
      <c r="E38" s="281"/>
      <c r="F38" s="282"/>
    </row>
    <row r="39" spans="1:6" ht="15">
      <c r="A39" s="245"/>
      <c r="B39" s="246"/>
      <c r="C39" s="246"/>
      <c r="D39" s="246"/>
      <c r="E39" s="246"/>
      <c r="F39" s="274"/>
    </row>
    <row r="40" spans="1:6" ht="15">
      <c r="A40" s="245"/>
      <c r="B40" s="246"/>
      <c r="C40" s="246"/>
      <c r="D40" s="246"/>
      <c r="E40" s="246"/>
      <c r="F40" s="274"/>
    </row>
    <row r="41" spans="1:6" ht="15">
      <c r="A41" s="245"/>
      <c r="B41" s="246"/>
      <c r="C41" s="246"/>
      <c r="D41" s="246"/>
      <c r="E41" s="246"/>
      <c r="F41" s="274"/>
    </row>
    <row r="42" spans="1:6" ht="15">
      <c r="A42" s="245"/>
      <c r="B42" s="246"/>
      <c r="C42" s="246"/>
      <c r="D42" s="246"/>
      <c r="E42" s="246"/>
      <c r="F42" s="247"/>
    </row>
    <row r="43" spans="1:6" ht="15">
      <c r="A43" s="245"/>
      <c r="B43" s="246"/>
      <c r="C43" s="246"/>
      <c r="D43" s="246"/>
      <c r="E43" s="246"/>
      <c r="F43" s="247"/>
    </row>
    <row r="44" spans="1:6" ht="15">
      <c r="A44" s="245"/>
      <c r="B44" s="246"/>
      <c r="C44" s="246"/>
      <c r="D44" s="246"/>
      <c r="E44" s="246"/>
      <c r="F44" s="247"/>
    </row>
    <row r="45" spans="1:6" ht="15">
      <c r="A45" s="245"/>
      <c r="B45" s="246"/>
      <c r="C45" s="246"/>
      <c r="D45" s="246"/>
      <c r="E45" s="246"/>
      <c r="F45" s="247"/>
    </row>
    <row r="46" spans="1:6" ht="15">
      <c r="A46" s="245"/>
      <c r="B46" s="246"/>
      <c r="C46" s="246"/>
      <c r="D46" s="246"/>
      <c r="E46" s="246"/>
      <c r="F46" s="247"/>
    </row>
    <row r="47" spans="1:6" ht="15">
      <c r="A47" s="245"/>
      <c r="B47" s="246"/>
      <c r="C47" s="246"/>
      <c r="D47" s="246"/>
      <c r="E47" s="246"/>
      <c r="F47" s="247"/>
    </row>
    <row r="48" spans="1:6" ht="15">
      <c r="A48" s="245"/>
      <c r="B48" s="246"/>
      <c r="C48" s="246"/>
      <c r="D48" s="246"/>
      <c r="E48" s="246"/>
      <c r="F48" s="247"/>
    </row>
    <row r="49" spans="1:6" ht="15">
      <c r="A49" s="245"/>
      <c r="B49" s="246"/>
      <c r="C49" s="246"/>
      <c r="D49" s="246"/>
      <c r="E49" s="246"/>
      <c r="F49" s="247"/>
    </row>
    <row r="50" spans="1:6" ht="15">
      <c r="A50" s="245"/>
      <c r="B50" s="246"/>
      <c r="C50" s="246"/>
      <c r="D50" s="246"/>
      <c r="E50" s="246"/>
      <c r="F50" s="247"/>
    </row>
    <row r="51" spans="1:6" ht="15">
      <c r="A51" s="245" t="s">
        <v>222</v>
      </c>
      <c r="B51" s="246"/>
      <c r="C51" s="246"/>
      <c r="D51" s="246"/>
      <c r="E51" s="246"/>
      <c r="F51" s="247"/>
    </row>
    <row r="52" spans="1:6" ht="15">
      <c r="A52" s="245" t="s">
        <v>163</v>
      </c>
      <c r="B52" s="246"/>
      <c r="C52" s="246"/>
      <c r="D52" s="246"/>
      <c r="E52" s="246"/>
      <c r="F52" s="247"/>
    </row>
    <row r="53" spans="1:6" ht="15">
      <c r="A53" s="262"/>
      <c r="B53" s="263"/>
      <c r="C53" s="263"/>
      <c r="D53" s="263"/>
      <c r="E53" s="263"/>
      <c r="F53" s="265"/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4.140625" style="244" customWidth="1"/>
    <col min="2" max="2" width="8.140625" style="244" customWidth="1"/>
    <col min="3" max="3" width="46.421875" style="244" customWidth="1"/>
    <col min="4" max="4" width="6.00390625" style="244" customWidth="1"/>
    <col min="5" max="5" width="10.140625" style="244" customWidth="1"/>
    <col min="6" max="6" width="11.7109375" style="244" customWidth="1"/>
    <col min="7" max="16384" width="9.140625" style="244" customWidth="1"/>
  </cols>
  <sheetData>
    <row r="1" spans="1:6" ht="15">
      <c r="A1" s="241"/>
      <c r="B1" s="242"/>
      <c r="C1" s="242"/>
      <c r="D1" s="242"/>
      <c r="E1" s="242"/>
      <c r="F1" s="243"/>
    </row>
    <row r="2" spans="1:6" ht="15">
      <c r="A2" s="245"/>
      <c r="B2" s="246"/>
      <c r="C2" s="246"/>
      <c r="D2" s="246"/>
      <c r="E2" s="246"/>
      <c r="F2" s="247"/>
    </row>
    <row r="3" spans="1:6" ht="15">
      <c r="A3" s="245"/>
      <c r="B3" s="246"/>
      <c r="C3" s="246"/>
      <c r="D3" s="246"/>
      <c r="E3" s="246"/>
      <c r="F3" s="247"/>
    </row>
    <row r="4" spans="1:6" ht="15">
      <c r="A4" s="245"/>
      <c r="B4" s="246"/>
      <c r="C4" s="246"/>
      <c r="D4" s="246"/>
      <c r="E4" s="246" t="s">
        <v>134</v>
      </c>
      <c r="F4" s="248">
        <f ca="1">TODAY()</f>
        <v>41402</v>
      </c>
    </row>
    <row r="5" spans="1:6" ht="15">
      <c r="A5" s="245"/>
      <c r="B5" s="246"/>
      <c r="C5" s="246"/>
      <c r="D5" s="246"/>
      <c r="E5" s="246" t="s">
        <v>135</v>
      </c>
      <c r="F5" s="249">
        <f ca="1">NOW()</f>
        <v>41402.67632175926</v>
      </c>
    </row>
    <row r="6" spans="1:6" ht="15">
      <c r="A6" s="245"/>
      <c r="B6" s="246"/>
      <c r="C6" s="250" t="s">
        <v>136</v>
      </c>
      <c r="D6" s="246"/>
      <c r="E6" s="246"/>
      <c r="F6" s="251" t="s">
        <v>197</v>
      </c>
    </row>
    <row r="7" spans="1:6" ht="15">
      <c r="A7" s="245"/>
      <c r="B7" s="246"/>
      <c r="C7" s="246"/>
      <c r="D7" s="246"/>
      <c r="E7" s="246"/>
      <c r="F7" s="247"/>
    </row>
    <row r="8" spans="1:6" ht="15">
      <c r="A8" s="252" t="s">
        <v>137</v>
      </c>
      <c r="B8" s="246"/>
      <c r="C8" s="246" t="s">
        <v>185</v>
      </c>
      <c r="D8" s="246"/>
      <c r="E8" s="246"/>
      <c r="F8" s="247"/>
    </row>
    <row r="9" spans="1:6" ht="15">
      <c r="A9" s="245"/>
      <c r="B9" s="246"/>
      <c r="C9" s="244" t="s">
        <v>186</v>
      </c>
      <c r="F9" s="247"/>
    </row>
    <row r="10" spans="1:6" ht="15">
      <c r="A10" s="245"/>
      <c r="B10" s="246"/>
      <c r="C10" s="284" t="s">
        <v>198</v>
      </c>
      <c r="F10" s="247"/>
    </row>
    <row r="11" spans="1:6" ht="15">
      <c r="A11" s="245"/>
      <c r="B11" s="246"/>
      <c r="F11" s="247"/>
    </row>
    <row r="12" spans="1:6" ht="15">
      <c r="A12" s="262"/>
      <c r="B12" s="263"/>
      <c r="C12" s="264"/>
      <c r="D12" s="263"/>
      <c r="E12" s="263"/>
      <c r="F12" s="265"/>
    </row>
    <row r="13" spans="1:6" ht="45">
      <c r="A13" s="266" t="s">
        <v>138</v>
      </c>
      <c r="B13" s="266" t="s">
        <v>139</v>
      </c>
      <c r="C13" s="267" t="s">
        <v>140</v>
      </c>
      <c r="D13" s="267" t="s">
        <v>221</v>
      </c>
      <c r="E13" s="266" t="s">
        <v>141</v>
      </c>
      <c r="F13" s="285" t="s">
        <v>142</v>
      </c>
    </row>
    <row r="14" spans="1:6" ht="15">
      <c r="A14" s="241">
        <v>1</v>
      </c>
      <c r="B14" s="242" t="s">
        <v>143</v>
      </c>
      <c r="C14" s="268" t="s">
        <v>164</v>
      </c>
      <c r="D14" s="269">
        <v>2</v>
      </c>
      <c r="E14" s="270">
        <v>93.11</v>
      </c>
      <c r="F14" s="286">
        <f>D14*E14</f>
        <v>186.22</v>
      </c>
    </row>
    <row r="15" spans="1:6" ht="15">
      <c r="A15" s="245">
        <v>2</v>
      </c>
      <c r="B15" s="246" t="s">
        <v>144</v>
      </c>
      <c r="C15" s="272" t="s">
        <v>165</v>
      </c>
      <c r="D15" s="250">
        <v>1</v>
      </c>
      <c r="E15" s="273">
        <v>150.73</v>
      </c>
      <c r="F15" s="286">
        <f aca="true" t="shared" si="0" ref="F15:F25">D15*E15</f>
        <v>150.73</v>
      </c>
    </row>
    <row r="16" spans="1:6" ht="15">
      <c r="A16" s="245">
        <v>3</v>
      </c>
      <c r="B16" s="246" t="s">
        <v>145</v>
      </c>
      <c r="C16" s="272" t="s">
        <v>166</v>
      </c>
      <c r="D16" s="250">
        <v>2</v>
      </c>
      <c r="E16" s="273">
        <v>90.45</v>
      </c>
      <c r="F16" s="286">
        <f t="shared" si="0"/>
        <v>180.9</v>
      </c>
    </row>
    <row r="17" spans="1:6" ht="15">
      <c r="A17" s="245">
        <v>4</v>
      </c>
      <c r="B17" s="275" t="s">
        <v>146</v>
      </c>
      <c r="C17" s="272" t="s">
        <v>167</v>
      </c>
      <c r="D17" s="250">
        <v>2</v>
      </c>
      <c r="E17" s="273">
        <v>229.07</v>
      </c>
      <c r="F17" s="286">
        <f t="shared" si="0"/>
        <v>458.14</v>
      </c>
    </row>
    <row r="18" spans="1:6" ht="15">
      <c r="A18" s="245">
        <v>5</v>
      </c>
      <c r="B18" s="275" t="s">
        <v>147</v>
      </c>
      <c r="C18" s="272" t="s">
        <v>168</v>
      </c>
      <c r="D18" s="250">
        <v>2</v>
      </c>
      <c r="E18" s="273">
        <v>32.26</v>
      </c>
      <c r="F18" s="286">
        <f t="shared" si="0"/>
        <v>64.52</v>
      </c>
    </row>
    <row r="19" spans="1:6" ht="15">
      <c r="A19" s="245">
        <v>6</v>
      </c>
      <c r="B19" s="275" t="s">
        <v>148</v>
      </c>
      <c r="C19" s="272" t="s">
        <v>169</v>
      </c>
      <c r="D19" s="250">
        <v>3</v>
      </c>
      <c r="E19" s="273">
        <v>169.22</v>
      </c>
      <c r="F19" s="286">
        <f t="shared" si="0"/>
        <v>507.65999999999997</v>
      </c>
    </row>
    <row r="20" spans="1:6" ht="15">
      <c r="A20" s="245">
        <v>7</v>
      </c>
      <c r="B20" s="275" t="s">
        <v>149</v>
      </c>
      <c r="C20" s="272" t="s">
        <v>170</v>
      </c>
      <c r="D20" s="250">
        <v>3</v>
      </c>
      <c r="E20" s="273">
        <v>126</v>
      </c>
      <c r="F20" s="286">
        <f t="shared" si="0"/>
        <v>378</v>
      </c>
    </row>
    <row r="21" spans="1:6" ht="15">
      <c r="A21" s="245">
        <v>8</v>
      </c>
      <c r="B21" s="275" t="s">
        <v>150</v>
      </c>
      <c r="C21" s="272" t="s">
        <v>171</v>
      </c>
      <c r="D21" s="250">
        <v>2</v>
      </c>
      <c r="E21" s="273">
        <v>112.79</v>
      </c>
      <c r="F21" s="286">
        <f t="shared" si="0"/>
        <v>225.58</v>
      </c>
    </row>
    <row r="22" spans="1:6" ht="15">
      <c r="A22" s="245">
        <v>9</v>
      </c>
      <c r="B22" s="275" t="s">
        <v>151</v>
      </c>
      <c r="C22" s="272" t="s">
        <v>172</v>
      </c>
      <c r="D22" s="250">
        <v>2</v>
      </c>
      <c r="E22" s="273">
        <v>109.64</v>
      </c>
      <c r="F22" s="286">
        <f t="shared" si="0"/>
        <v>219.28</v>
      </c>
    </row>
    <row r="23" spans="1:6" ht="15">
      <c r="A23" s="245">
        <v>10</v>
      </c>
      <c r="B23" s="275" t="s">
        <v>152</v>
      </c>
      <c r="C23" s="272" t="s">
        <v>173</v>
      </c>
      <c r="D23" s="250">
        <v>3</v>
      </c>
      <c r="E23" s="273">
        <v>352.19</v>
      </c>
      <c r="F23" s="286">
        <f t="shared" si="0"/>
        <v>1056.57</v>
      </c>
    </row>
    <row r="24" spans="1:6" ht="15">
      <c r="A24" s="245">
        <v>11</v>
      </c>
      <c r="B24" s="275" t="s">
        <v>153</v>
      </c>
      <c r="C24" s="272" t="s">
        <v>174</v>
      </c>
      <c r="D24" s="250">
        <v>1</v>
      </c>
      <c r="E24" s="273">
        <v>193.09</v>
      </c>
      <c r="F24" s="286">
        <f t="shared" si="0"/>
        <v>193.09</v>
      </c>
    </row>
    <row r="25" spans="1:6" ht="15">
      <c r="A25" s="245">
        <v>12</v>
      </c>
      <c r="B25" s="275" t="s">
        <v>154</v>
      </c>
      <c r="C25" s="272" t="s">
        <v>175</v>
      </c>
      <c r="D25" s="250">
        <v>2</v>
      </c>
      <c r="E25" s="273">
        <v>193.09</v>
      </c>
      <c r="F25" s="286">
        <f t="shared" si="0"/>
        <v>386.18</v>
      </c>
    </row>
    <row r="26" spans="1:6" ht="15">
      <c r="A26" s="245"/>
      <c r="B26" s="275"/>
      <c r="C26" s="272"/>
      <c r="D26" s="246"/>
      <c r="E26" s="276"/>
      <c r="F26" s="286"/>
    </row>
    <row r="27" spans="1:6" ht="15">
      <c r="A27" s="245"/>
      <c r="B27" s="275"/>
      <c r="C27" s="272"/>
      <c r="D27" s="246"/>
      <c r="E27" s="276"/>
      <c r="F27" s="286"/>
    </row>
    <row r="28" spans="1:8" ht="15">
      <c r="A28" s="245"/>
      <c r="B28" s="246"/>
      <c r="C28" s="272"/>
      <c r="D28" s="246"/>
      <c r="E28" s="277" t="s">
        <v>203</v>
      </c>
      <c r="F28" s="286">
        <f>SUM(F14:F27)</f>
        <v>4006.8700000000003</v>
      </c>
      <c r="H28" s="276"/>
    </row>
    <row r="29" spans="1:8" ht="15">
      <c r="A29" s="245"/>
      <c r="B29" s="246"/>
      <c r="C29" s="272"/>
      <c r="D29" s="278">
        <v>0.2</v>
      </c>
      <c r="E29" s="279" t="s">
        <v>202</v>
      </c>
      <c r="F29" s="286">
        <f>F28*0.2</f>
        <v>801.3740000000001</v>
      </c>
      <c r="H29" s="276"/>
    </row>
    <row r="30" spans="1:8" ht="15.75" thickBot="1">
      <c r="A30" s="245"/>
      <c r="B30" s="246"/>
      <c r="C30" s="272"/>
      <c r="D30" s="246"/>
      <c r="E30" s="277" t="s">
        <v>155</v>
      </c>
      <c r="F30" s="287">
        <f>F28+F29</f>
        <v>4808.244000000001</v>
      </c>
      <c r="H30" s="276"/>
    </row>
    <row r="31" spans="1:8" ht="15.75" thickTop="1">
      <c r="A31" s="245"/>
      <c r="B31" s="246"/>
      <c r="C31" s="272"/>
      <c r="D31" s="246"/>
      <c r="E31" s="246"/>
      <c r="F31" s="247"/>
      <c r="H31" s="276"/>
    </row>
    <row r="32" spans="1:8" ht="15">
      <c r="A32" s="245"/>
      <c r="B32" s="246"/>
      <c r="C32" s="272"/>
      <c r="D32" s="246"/>
      <c r="E32" s="246"/>
      <c r="F32" s="247"/>
      <c r="H32" s="276"/>
    </row>
    <row r="33" spans="1:6" ht="15">
      <c r="A33" s="245"/>
      <c r="B33" s="246"/>
      <c r="C33" s="272"/>
      <c r="D33" s="246"/>
      <c r="E33" s="246"/>
      <c r="F33" s="247"/>
    </row>
    <row r="34" spans="1:6" ht="15">
      <c r="A34" s="245" t="s">
        <v>156</v>
      </c>
      <c r="B34" s="246"/>
      <c r="C34" s="281"/>
      <c r="D34" s="246" t="s">
        <v>157</v>
      </c>
      <c r="E34" s="283"/>
      <c r="F34" s="288"/>
    </row>
    <row r="35" spans="1:6" ht="15">
      <c r="A35" s="245"/>
      <c r="B35" s="246"/>
      <c r="C35" s="272"/>
      <c r="D35" s="246" t="s">
        <v>158</v>
      </c>
      <c r="E35" s="289"/>
      <c r="F35" s="290"/>
    </row>
    <row r="36" spans="1:6" ht="15">
      <c r="A36" s="245" t="s">
        <v>159</v>
      </c>
      <c r="B36" s="246"/>
      <c r="C36" s="283"/>
      <c r="D36" s="246" t="s">
        <v>160</v>
      </c>
      <c r="E36" s="283"/>
      <c r="F36" s="288"/>
    </row>
    <row r="37" spans="1:6" ht="15">
      <c r="A37" s="245"/>
      <c r="B37" s="246"/>
      <c r="C37" s="246"/>
      <c r="D37" s="246"/>
      <c r="E37" s="246"/>
      <c r="F37" s="247"/>
    </row>
    <row r="38" spans="1:6" ht="15">
      <c r="A38" s="245" t="s">
        <v>161</v>
      </c>
      <c r="B38" s="246"/>
      <c r="C38" s="283"/>
      <c r="D38" s="246" t="s">
        <v>162</v>
      </c>
      <c r="E38" s="283"/>
      <c r="F38" s="288"/>
    </row>
    <row r="39" spans="1:6" ht="15">
      <c r="A39" s="245"/>
      <c r="B39" s="246"/>
      <c r="C39" s="246"/>
      <c r="D39" s="246"/>
      <c r="E39" s="246"/>
      <c r="F39" s="247"/>
    </row>
    <row r="40" spans="1:6" ht="15">
      <c r="A40" s="245"/>
      <c r="B40" s="246"/>
      <c r="C40" s="246"/>
      <c r="D40" s="246"/>
      <c r="E40" s="246"/>
      <c r="F40" s="247"/>
    </row>
    <row r="41" spans="1:6" ht="15">
      <c r="A41" s="245"/>
      <c r="B41" s="246"/>
      <c r="C41" s="246"/>
      <c r="D41" s="246"/>
      <c r="E41" s="246"/>
      <c r="F41" s="247"/>
    </row>
    <row r="42" spans="1:6" ht="15">
      <c r="A42" s="245"/>
      <c r="B42" s="246"/>
      <c r="C42" s="246"/>
      <c r="D42" s="246"/>
      <c r="E42" s="246"/>
      <c r="F42" s="247"/>
    </row>
    <row r="43" spans="1:6" ht="15">
      <c r="A43" s="245"/>
      <c r="B43" s="246"/>
      <c r="C43" s="246"/>
      <c r="D43" s="246"/>
      <c r="E43" s="246"/>
      <c r="F43" s="247"/>
    </row>
    <row r="44" spans="1:6" ht="15">
      <c r="A44" s="245"/>
      <c r="B44" s="246"/>
      <c r="C44" s="246"/>
      <c r="D44" s="246"/>
      <c r="E44" s="246"/>
      <c r="F44" s="247"/>
    </row>
    <row r="45" spans="1:6" ht="15">
      <c r="A45" s="245"/>
      <c r="B45" s="246"/>
      <c r="C45" s="246"/>
      <c r="D45" s="246"/>
      <c r="E45" s="246"/>
      <c r="F45" s="247"/>
    </row>
    <row r="46" spans="1:6" ht="15">
      <c r="A46" s="245"/>
      <c r="B46" s="246"/>
      <c r="C46" s="246"/>
      <c r="D46" s="246"/>
      <c r="E46" s="246"/>
      <c r="F46" s="247"/>
    </row>
    <row r="47" spans="1:6" ht="15">
      <c r="A47" s="245"/>
      <c r="B47" s="246"/>
      <c r="C47" s="246"/>
      <c r="D47" s="246"/>
      <c r="E47" s="246"/>
      <c r="F47" s="247"/>
    </row>
    <row r="48" spans="1:6" ht="15">
      <c r="A48" s="245"/>
      <c r="B48" s="246"/>
      <c r="C48" s="246"/>
      <c r="D48" s="246"/>
      <c r="E48" s="246"/>
      <c r="F48" s="247"/>
    </row>
    <row r="49" spans="1:6" ht="15">
      <c r="A49" s="245"/>
      <c r="B49" s="246"/>
      <c r="C49" s="246"/>
      <c r="D49" s="246"/>
      <c r="E49" s="246"/>
      <c r="F49" s="247"/>
    </row>
    <row r="50" spans="1:6" ht="15">
      <c r="A50" s="245"/>
      <c r="B50" s="246"/>
      <c r="C50" s="246"/>
      <c r="D50" s="246"/>
      <c r="E50" s="246"/>
      <c r="F50" s="247"/>
    </row>
    <row r="51" spans="1:6" ht="15">
      <c r="A51" s="245" t="s">
        <v>222</v>
      </c>
      <c r="B51" s="246"/>
      <c r="C51" s="246"/>
      <c r="D51" s="246"/>
      <c r="E51" s="246"/>
      <c r="F51" s="247"/>
    </row>
    <row r="52" spans="1:6" ht="15">
      <c r="A52" s="245" t="s">
        <v>163</v>
      </c>
      <c r="B52" s="246"/>
      <c r="C52" s="246"/>
      <c r="D52" s="246"/>
      <c r="E52" s="246"/>
      <c r="F52" s="247"/>
    </row>
    <row r="53" spans="1:6" ht="15">
      <c r="A53" s="262"/>
      <c r="B53" s="263"/>
      <c r="C53" s="263"/>
      <c r="D53" s="263"/>
      <c r="E53" s="263"/>
      <c r="F53" s="265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15.28125" style="0" customWidth="1"/>
    <col min="2" max="2" width="11.28125" style="0" customWidth="1"/>
    <col min="3" max="3" width="13.28125" style="0" bestFit="1" customWidth="1"/>
    <col min="4" max="4" width="13.8515625" style="0" customWidth="1"/>
    <col min="5" max="5" width="15.140625" style="0" customWidth="1"/>
    <col min="6" max="6" width="14.140625" style="0" customWidth="1"/>
    <col min="7" max="8" width="20.140625" style="0" customWidth="1"/>
  </cols>
  <sheetData>
    <row r="1" spans="1:8" ht="15.75">
      <c r="A1" s="135" t="s">
        <v>205</v>
      </c>
      <c r="B1" s="136"/>
      <c r="C1" s="136"/>
      <c r="D1" s="137"/>
      <c r="E1" s="138"/>
      <c r="F1" s="138"/>
      <c r="G1" s="138"/>
      <c r="H1" s="138"/>
    </row>
    <row r="2" spans="1:8" ht="16.5" customHeight="1">
      <c r="A2" s="138"/>
      <c r="B2" s="138"/>
      <c r="C2" s="138"/>
      <c r="D2" s="138"/>
      <c r="E2" s="138"/>
      <c r="F2" s="138"/>
      <c r="G2" s="138"/>
      <c r="H2" s="138"/>
    </row>
    <row r="3" spans="1:8" ht="15">
      <c r="A3" s="138"/>
      <c r="B3" s="138"/>
      <c r="C3" s="138"/>
      <c r="D3" s="138"/>
      <c r="E3" s="138"/>
      <c r="F3" s="138"/>
      <c r="G3" s="138"/>
      <c r="H3" s="138"/>
    </row>
    <row r="4" spans="1:8" ht="66" customHeight="1">
      <c r="A4" s="363" t="s">
        <v>27</v>
      </c>
      <c r="B4" s="363" t="s">
        <v>28</v>
      </c>
      <c r="C4" s="363" t="s">
        <v>228</v>
      </c>
      <c r="D4" s="363" t="s">
        <v>29</v>
      </c>
      <c r="E4" s="363" t="s">
        <v>231</v>
      </c>
      <c r="F4" s="363" t="s">
        <v>195</v>
      </c>
      <c r="G4" s="363" t="s">
        <v>229</v>
      </c>
      <c r="H4" s="363" t="s">
        <v>230</v>
      </c>
    </row>
    <row r="5" spans="1:8" ht="15">
      <c r="A5" s="139" t="s">
        <v>30</v>
      </c>
      <c r="B5" s="139">
        <v>13</v>
      </c>
      <c r="C5" s="139">
        <v>9455</v>
      </c>
      <c r="D5" s="139">
        <v>663992</v>
      </c>
      <c r="E5" s="168"/>
      <c r="F5" s="168"/>
      <c r="G5" s="169"/>
      <c r="H5" s="167"/>
    </row>
    <row r="6" spans="1:8" ht="15">
      <c r="A6" s="139" t="s">
        <v>31</v>
      </c>
      <c r="B6" s="139">
        <v>8</v>
      </c>
      <c r="C6" s="139">
        <v>2053</v>
      </c>
      <c r="D6" s="139">
        <v>618290</v>
      </c>
      <c r="E6" s="168"/>
      <c r="F6" s="168"/>
      <c r="G6" s="169"/>
      <c r="H6" s="167"/>
    </row>
    <row r="7" spans="1:8" ht="15">
      <c r="A7" s="139" t="s">
        <v>32</v>
      </c>
      <c r="B7" s="139">
        <v>11</v>
      </c>
      <c r="C7" s="139">
        <v>6753</v>
      </c>
      <c r="D7" s="139">
        <v>756005</v>
      </c>
      <c r="E7" s="168"/>
      <c r="F7" s="168"/>
      <c r="G7" s="169"/>
      <c r="H7" s="167"/>
    </row>
    <row r="8" spans="1:8" ht="15">
      <c r="A8" s="139" t="s">
        <v>33</v>
      </c>
      <c r="B8" s="139">
        <v>7</v>
      </c>
      <c r="C8" s="139">
        <v>6343</v>
      </c>
      <c r="D8" s="139">
        <v>717624</v>
      </c>
      <c r="E8" s="168"/>
      <c r="F8" s="168"/>
      <c r="G8" s="169"/>
      <c r="H8" s="167"/>
    </row>
    <row r="9" spans="1:8" ht="15">
      <c r="A9" s="139" t="s">
        <v>34</v>
      </c>
      <c r="B9" s="139">
        <v>13</v>
      </c>
      <c r="C9" s="139">
        <v>8993</v>
      </c>
      <c r="D9" s="139">
        <v>768719</v>
      </c>
      <c r="E9" s="168"/>
      <c r="F9" s="168"/>
      <c r="G9" s="169"/>
      <c r="H9" s="167"/>
    </row>
    <row r="10" spans="1:8" ht="15">
      <c r="A10" s="139" t="s">
        <v>35</v>
      </c>
      <c r="B10" s="139">
        <v>9</v>
      </c>
      <c r="C10" s="139">
        <v>4501</v>
      </c>
      <c r="D10" s="139">
        <v>609828</v>
      </c>
      <c r="E10" s="168"/>
      <c r="F10" s="168"/>
      <c r="G10" s="169"/>
      <c r="H10" s="167"/>
    </row>
    <row r="11" spans="1:8" ht="15">
      <c r="A11" s="139" t="s">
        <v>36</v>
      </c>
      <c r="B11" s="139">
        <v>7</v>
      </c>
      <c r="C11" s="139">
        <v>4148</v>
      </c>
      <c r="D11" s="139">
        <v>547967</v>
      </c>
      <c r="E11" s="168"/>
      <c r="F11" s="168"/>
      <c r="G11" s="169"/>
      <c r="H11" s="167"/>
    </row>
    <row r="12" spans="1:8" ht="15">
      <c r="A12" s="139" t="s">
        <v>37</v>
      </c>
      <c r="B12" s="139">
        <v>11</v>
      </c>
      <c r="C12" s="139">
        <v>6788</v>
      </c>
      <c r="D12" s="139">
        <v>685365</v>
      </c>
      <c r="E12" s="168"/>
      <c r="F12" s="168"/>
      <c r="G12" s="169"/>
      <c r="H12" s="167"/>
    </row>
    <row r="13" spans="1:8" ht="15.75">
      <c r="A13" s="140" t="s">
        <v>38</v>
      </c>
      <c r="B13" s="167"/>
      <c r="C13" s="167"/>
      <c r="D13" s="167"/>
      <c r="E13" s="168"/>
      <c r="F13" s="168"/>
      <c r="G13" s="169"/>
      <c r="H13" s="167"/>
    </row>
    <row r="14" spans="1:8" ht="15">
      <c r="A14" s="138"/>
      <c r="B14" s="138"/>
      <c r="C14" s="138"/>
      <c r="D14" s="138"/>
      <c r="E14" s="138"/>
      <c r="F14" s="138"/>
      <c r="G14" s="138"/>
      <c r="H14" s="138"/>
    </row>
    <row r="15" spans="1:8" ht="15">
      <c r="A15" s="138"/>
      <c r="B15" s="138"/>
      <c r="C15" s="138"/>
      <c r="D15" s="138"/>
      <c r="E15" s="138"/>
      <c r="F15" s="138"/>
      <c r="G15" s="138"/>
      <c r="H15" s="138"/>
    </row>
    <row r="16" spans="1:8" ht="15.75">
      <c r="A16" s="141" t="s">
        <v>81</v>
      </c>
      <c r="B16" s="138"/>
      <c r="C16" s="138"/>
      <c r="D16" s="138"/>
      <c r="E16" s="138"/>
      <c r="F16" s="138"/>
      <c r="G16" s="138"/>
      <c r="H16" s="138"/>
    </row>
    <row r="17" spans="1:8" ht="15">
      <c r="A17" s="138"/>
      <c r="B17" s="138"/>
      <c r="C17" s="138"/>
      <c r="D17" s="138"/>
      <c r="E17" s="138"/>
      <c r="F17" s="138"/>
      <c r="G17" s="138"/>
      <c r="H17" s="138"/>
    </row>
    <row r="18" spans="1:8" ht="66.75" customHeight="1">
      <c r="A18" s="363" t="s">
        <v>27</v>
      </c>
      <c r="B18" s="363" t="s">
        <v>28</v>
      </c>
      <c r="C18" s="363" t="s">
        <v>228</v>
      </c>
      <c r="D18" s="363" t="s">
        <v>29</v>
      </c>
      <c r="E18" s="363" t="s">
        <v>231</v>
      </c>
      <c r="F18" s="363" t="s">
        <v>195</v>
      </c>
      <c r="G18" s="363" t="s">
        <v>229</v>
      </c>
      <c r="H18" s="363" t="s">
        <v>230</v>
      </c>
    </row>
    <row r="19" spans="1:8" ht="15">
      <c r="A19" s="139" t="s">
        <v>30</v>
      </c>
      <c r="B19" s="142">
        <v>13</v>
      </c>
      <c r="C19" s="143">
        <v>9455</v>
      </c>
      <c r="D19" s="144">
        <v>663992</v>
      </c>
      <c r="E19" s="163">
        <f>D19/C19</f>
        <v>70.22654680063458</v>
      </c>
      <c r="F19" s="164">
        <f>D19/B19</f>
        <v>51076.307692307695</v>
      </c>
      <c r="G19" s="165">
        <f>C19/$C$27*100</f>
        <v>19.282538646653343</v>
      </c>
      <c r="H19" s="166">
        <f>D19/$D$27*100</f>
        <v>12.369932504811104</v>
      </c>
    </row>
    <row r="20" spans="1:8" ht="15">
      <c r="A20" s="139" t="s">
        <v>31</v>
      </c>
      <c r="B20" s="142">
        <v>8</v>
      </c>
      <c r="C20" s="143">
        <v>2053</v>
      </c>
      <c r="D20" s="144">
        <v>618290</v>
      </c>
      <c r="E20" s="163">
        <f aca="true" t="shared" si="0" ref="E20:E27">D20/C20</f>
        <v>301.1641500243546</v>
      </c>
      <c r="F20" s="164">
        <f aca="true" t="shared" si="1" ref="F20:F27">D20/B20</f>
        <v>77286.25</v>
      </c>
      <c r="G20" s="165">
        <f aca="true" t="shared" si="2" ref="G20:G27">C20/$C$27*100</f>
        <v>4.186890728882</v>
      </c>
      <c r="H20" s="166">
        <f aca="true" t="shared" si="3" ref="H20:H27">D20/$D$27*100</f>
        <v>11.518520657477286</v>
      </c>
    </row>
    <row r="21" spans="1:8" ht="15">
      <c r="A21" s="139" t="s">
        <v>32</v>
      </c>
      <c r="B21" s="142">
        <v>11</v>
      </c>
      <c r="C21" s="143">
        <v>6753</v>
      </c>
      <c r="D21" s="144">
        <v>756005</v>
      </c>
      <c r="E21" s="163">
        <f t="shared" si="0"/>
        <v>111.95098474751963</v>
      </c>
      <c r="F21" s="164">
        <f t="shared" si="1"/>
        <v>68727.72727272728</v>
      </c>
      <c r="G21" s="165">
        <f t="shared" si="2"/>
        <v>13.772076518334217</v>
      </c>
      <c r="H21" s="166">
        <f t="shared" si="3"/>
        <v>14.08410165077248</v>
      </c>
    </row>
    <row r="22" spans="1:8" ht="15">
      <c r="A22" s="139" t="s">
        <v>33</v>
      </c>
      <c r="B22" s="142">
        <v>7</v>
      </c>
      <c r="C22" s="143">
        <v>6343</v>
      </c>
      <c r="D22" s="144">
        <v>717624</v>
      </c>
      <c r="E22" s="163">
        <f t="shared" si="0"/>
        <v>113.13637080245941</v>
      </c>
      <c r="F22" s="164">
        <f t="shared" si="1"/>
        <v>102517.71428571429</v>
      </c>
      <c r="G22" s="165">
        <f t="shared" si="2"/>
        <v>12.935922013296896</v>
      </c>
      <c r="H22" s="166">
        <f t="shared" si="3"/>
        <v>13.369077404294877</v>
      </c>
    </row>
    <row r="23" spans="1:8" ht="15">
      <c r="A23" s="139" t="s">
        <v>34</v>
      </c>
      <c r="B23" s="142">
        <v>13</v>
      </c>
      <c r="C23" s="143">
        <v>8993</v>
      </c>
      <c r="D23" s="144">
        <v>768719</v>
      </c>
      <c r="E23" s="163">
        <f t="shared" si="0"/>
        <v>85.47970643834093</v>
      </c>
      <c r="F23" s="164">
        <f t="shared" si="1"/>
        <v>59132.230769230766</v>
      </c>
      <c r="G23" s="165">
        <f t="shared" si="2"/>
        <v>18.34033527756251</v>
      </c>
      <c r="H23" s="166">
        <f t="shared" si="3"/>
        <v>14.32095890487519</v>
      </c>
    </row>
    <row r="24" spans="1:8" ht="15">
      <c r="A24" s="139" t="s">
        <v>35</v>
      </c>
      <c r="B24" s="142">
        <v>9</v>
      </c>
      <c r="C24" s="143">
        <v>4501</v>
      </c>
      <c r="D24" s="144">
        <v>609828</v>
      </c>
      <c r="E24" s="163">
        <f t="shared" si="0"/>
        <v>135.48722506109755</v>
      </c>
      <c r="F24" s="164">
        <f t="shared" si="1"/>
        <v>67758.66666666667</v>
      </c>
      <c r="G24" s="165">
        <f t="shared" si="2"/>
        <v>9.179344944324347</v>
      </c>
      <c r="H24" s="166">
        <f t="shared" si="3"/>
        <v>11.36087663638108</v>
      </c>
    </row>
    <row r="25" spans="1:8" ht="15">
      <c r="A25" s="139" t="s">
        <v>36</v>
      </c>
      <c r="B25" s="142">
        <v>7</v>
      </c>
      <c r="C25" s="143">
        <v>4148</v>
      </c>
      <c r="D25" s="144">
        <v>547967</v>
      </c>
      <c r="E25" s="163">
        <f t="shared" si="0"/>
        <v>132.1039054966249</v>
      </c>
      <c r="F25" s="164">
        <f t="shared" si="1"/>
        <v>78281</v>
      </c>
      <c r="G25" s="165">
        <f t="shared" si="2"/>
        <v>8.45943630949953</v>
      </c>
      <c r="H25" s="166">
        <f t="shared" si="3"/>
        <v>10.208428422125307</v>
      </c>
    </row>
    <row r="26" spans="1:8" ht="15">
      <c r="A26" s="139" t="s">
        <v>37</v>
      </c>
      <c r="B26" s="142">
        <v>11</v>
      </c>
      <c r="C26" s="143">
        <v>6788</v>
      </c>
      <c r="D26" s="144">
        <v>685365</v>
      </c>
      <c r="E26" s="163">
        <f t="shared" si="0"/>
        <v>100.96714790807307</v>
      </c>
      <c r="F26" s="164">
        <f t="shared" si="1"/>
        <v>62305.90909090909</v>
      </c>
      <c r="G26" s="165">
        <f t="shared" si="2"/>
        <v>13.84345556144716</v>
      </c>
      <c r="H26" s="166">
        <f t="shared" si="3"/>
        <v>12.768103819262677</v>
      </c>
    </row>
    <row r="27" spans="1:8" ht="15.75">
      <c r="A27" s="140" t="s">
        <v>38</v>
      </c>
      <c r="B27" s="160">
        <f>SUM(B19:B26)</f>
        <v>79</v>
      </c>
      <c r="C27" s="161">
        <f>SUM(C19:C26)</f>
        <v>49034</v>
      </c>
      <c r="D27" s="162">
        <f>SUM(D19:D26)</f>
        <v>5367790</v>
      </c>
      <c r="E27" s="163">
        <f t="shared" si="0"/>
        <v>109.47077538034833</v>
      </c>
      <c r="F27" s="164">
        <f t="shared" si="1"/>
        <v>67946.70886075949</v>
      </c>
      <c r="G27" s="165">
        <f t="shared" si="2"/>
        <v>100</v>
      </c>
      <c r="H27" s="166">
        <f t="shared" si="3"/>
        <v>100</v>
      </c>
    </row>
  </sheetData>
  <sheetProtection formatCells="0"/>
  <printOptions/>
  <pageMargins left="0.34" right="0.3" top="0.61" bottom="0.33" header="0.4921259845" footer="0.2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10.8515625" style="0" customWidth="1"/>
    <col min="2" max="2" width="9.8515625" style="0" customWidth="1"/>
    <col min="3" max="3" width="10.421875" style="0" customWidth="1"/>
    <col min="4" max="4" width="6.00390625" style="0" customWidth="1"/>
    <col min="5" max="5" width="8.8515625" style="0" customWidth="1"/>
    <col min="6" max="6" width="9.57421875" style="0" customWidth="1"/>
    <col min="7" max="7" width="2.00390625" style="0" customWidth="1"/>
    <col min="8" max="8" width="9.8515625" style="0" customWidth="1"/>
  </cols>
  <sheetData>
    <row r="1" spans="1:6" ht="12.75">
      <c r="A1" s="41" t="s">
        <v>82</v>
      </c>
      <c r="B1" s="42"/>
      <c r="C1" s="42"/>
      <c r="D1" s="42"/>
      <c r="E1" s="43"/>
      <c r="F1" s="43"/>
    </row>
    <row r="2" spans="1:6" ht="12.75">
      <c r="A2" s="44" t="s">
        <v>196</v>
      </c>
      <c r="B2" s="38"/>
      <c r="C2" s="38"/>
      <c r="D2" s="38"/>
      <c r="E2" s="38"/>
      <c r="F2" s="45"/>
    </row>
    <row r="3" spans="1:6" ht="12.75">
      <c r="A3" s="48" t="s">
        <v>111</v>
      </c>
      <c r="B3" s="46"/>
      <c r="C3" s="46"/>
      <c r="D3" s="46"/>
      <c r="E3" s="46"/>
      <c r="F3" s="47"/>
    </row>
    <row r="4" spans="1:6" ht="12.75">
      <c r="A4" s="72"/>
      <c r="B4" s="73"/>
      <c r="C4" s="73"/>
      <c r="D4" s="73"/>
      <c r="E4" s="73"/>
      <c r="F4" s="73"/>
    </row>
    <row r="5" spans="1:6" ht="12.75">
      <c r="A5" s="39"/>
      <c r="B5" s="26"/>
      <c r="C5" s="26"/>
      <c r="D5" s="26"/>
      <c r="E5" s="26"/>
      <c r="F5" s="26"/>
    </row>
    <row r="6" spans="1:8" ht="89.25">
      <c r="A6" s="170" t="s">
        <v>48</v>
      </c>
      <c r="B6" s="170" t="s">
        <v>49</v>
      </c>
      <c r="C6" s="171" t="s">
        <v>50</v>
      </c>
      <c r="D6" s="170" t="s">
        <v>51</v>
      </c>
      <c r="E6" s="170" t="s">
        <v>52</v>
      </c>
      <c r="F6" s="170" t="s">
        <v>188</v>
      </c>
      <c r="H6" s="170" t="s">
        <v>110</v>
      </c>
    </row>
    <row r="7" spans="1:8" ht="12.75">
      <c r="A7" s="27" t="s">
        <v>115</v>
      </c>
      <c r="B7" s="27" t="s">
        <v>53</v>
      </c>
      <c r="C7" s="28">
        <v>28879</v>
      </c>
      <c r="D7" s="125">
        <v>4.32</v>
      </c>
      <c r="E7" s="40">
        <v>187</v>
      </c>
      <c r="F7" s="75"/>
      <c r="G7" s="76"/>
      <c r="H7" s="75"/>
    </row>
    <row r="8" spans="1:8" ht="12.75">
      <c r="A8" s="27" t="s">
        <v>54</v>
      </c>
      <c r="B8" s="27" t="s">
        <v>116</v>
      </c>
      <c r="C8" s="28">
        <v>27465</v>
      </c>
      <c r="D8" s="125">
        <v>1.49</v>
      </c>
      <c r="E8" s="40">
        <v>170</v>
      </c>
      <c r="F8" s="75"/>
      <c r="G8" s="76"/>
      <c r="H8" s="75"/>
    </row>
    <row r="9" spans="1:8" ht="12.75">
      <c r="A9" s="27" t="s">
        <v>117</v>
      </c>
      <c r="B9" s="27" t="s">
        <v>55</v>
      </c>
      <c r="C9" s="28">
        <v>32964</v>
      </c>
      <c r="D9" s="125">
        <v>1.66</v>
      </c>
      <c r="E9" s="40">
        <v>187</v>
      </c>
      <c r="F9" s="75"/>
      <c r="G9" s="76"/>
      <c r="H9" s="75"/>
    </row>
    <row r="10" spans="1:8" ht="12.75">
      <c r="A10" s="27" t="s">
        <v>56</v>
      </c>
      <c r="B10" s="27" t="s">
        <v>57</v>
      </c>
      <c r="C10" s="28">
        <v>23786</v>
      </c>
      <c r="D10" s="125">
        <v>2.49</v>
      </c>
      <c r="E10" s="40">
        <v>187</v>
      </c>
      <c r="F10" s="75"/>
      <c r="G10" s="76"/>
      <c r="H10" s="75"/>
    </row>
    <row r="11" spans="1:8" ht="12.75">
      <c r="A11" s="27" t="s">
        <v>58</v>
      </c>
      <c r="B11" s="27" t="s">
        <v>116</v>
      </c>
      <c r="C11" s="28">
        <v>35818</v>
      </c>
      <c r="D11" s="125">
        <v>1.99</v>
      </c>
      <c r="E11" s="40">
        <v>187</v>
      </c>
      <c r="F11" s="75"/>
      <c r="G11" s="76"/>
      <c r="H11" s="75"/>
    </row>
    <row r="12" spans="1:8" ht="12.75">
      <c r="A12" s="27" t="s">
        <v>118</v>
      </c>
      <c r="B12" s="27" t="s">
        <v>59</v>
      </c>
      <c r="C12" s="28">
        <v>34428</v>
      </c>
      <c r="D12" s="125">
        <v>1.83</v>
      </c>
      <c r="E12" s="40">
        <v>187</v>
      </c>
      <c r="F12" s="75"/>
      <c r="G12" s="76"/>
      <c r="H12" s="75"/>
    </row>
    <row r="13" spans="1:8" ht="12.75">
      <c r="A13" s="27" t="s">
        <v>119</v>
      </c>
      <c r="B13" s="27" t="s">
        <v>60</v>
      </c>
      <c r="C13" s="28">
        <v>34014</v>
      </c>
      <c r="D13" s="125">
        <v>2.66</v>
      </c>
      <c r="E13" s="40">
        <v>178.5</v>
      </c>
      <c r="F13" s="75"/>
      <c r="G13" s="76"/>
      <c r="H13" s="75"/>
    </row>
    <row r="14" spans="1:8" ht="12.75">
      <c r="A14" s="27" t="s">
        <v>120</v>
      </c>
      <c r="B14" s="27" t="s">
        <v>61</v>
      </c>
      <c r="C14" s="28">
        <v>27616</v>
      </c>
      <c r="D14" s="125">
        <v>3.15</v>
      </c>
      <c r="E14" s="40">
        <v>187</v>
      </c>
      <c r="F14" s="75"/>
      <c r="G14" s="76"/>
      <c r="H14" s="75"/>
    </row>
    <row r="15" spans="1:8" ht="12.75">
      <c r="A15" s="27" t="s">
        <v>121</v>
      </c>
      <c r="B15" s="27" t="s">
        <v>122</v>
      </c>
      <c r="C15" s="28">
        <v>24890</v>
      </c>
      <c r="D15" s="125">
        <v>1.83</v>
      </c>
      <c r="E15" s="40">
        <v>144.5</v>
      </c>
      <c r="F15" s="75"/>
      <c r="G15" s="76"/>
      <c r="H15" s="75"/>
    </row>
    <row r="16" spans="1:8" ht="12.75">
      <c r="A16" s="27" t="s">
        <v>123</v>
      </c>
      <c r="B16" s="27" t="s">
        <v>62</v>
      </c>
      <c r="C16" s="28">
        <v>29224</v>
      </c>
      <c r="D16" s="125">
        <v>3.32</v>
      </c>
      <c r="E16" s="40">
        <v>192</v>
      </c>
      <c r="F16" s="75"/>
      <c r="G16" s="76"/>
      <c r="H16" s="75"/>
    </row>
    <row r="17" spans="1:8" ht="12.75">
      <c r="A17" s="27" t="s">
        <v>124</v>
      </c>
      <c r="B17" s="27" t="s">
        <v>125</v>
      </c>
      <c r="C17" s="28">
        <v>24867</v>
      </c>
      <c r="D17" s="125">
        <v>1.49</v>
      </c>
      <c r="E17" s="40">
        <v>187</v>
      </c>
      <c r="F17" s="75"/>
      <c r="G17" s="76"/>
      <c r="H17" s="75"/>
    </row>
    <row r="18" spans="1:8" ht="12.75">
      <c r="A18" s="27" t="s">
        <v>126</v>
      </c>
      <c r="B18" s="27" t="s">
        <v>60</v>
      </c>
      <c r="C18" s="28">
        <v>35804</v>
      </c>
      <c r="D18" s="125">
        <v>8.3</v>
      </c>
      <c r="E18" s="40">
        <v>187</v>
      </c>
      <c r="F18" s="75"/>
      <c r="G18" s="76"/>
      <c r="H18" s="75"/>
    </row>
    <row r="19" spans="1:8" ht="12.75">
      <c r="A19" s="27" t="s">
        <v>127</v>
      </c>
      <c r="B19" s="27" t="s">
        <v>63</v>
      </c>
      <c r="C19" s="28">
        <v>25108</v>
      </c>
      <c r="D19" s="125">
        <v>4.32</v>
      </c>
      <c r="E19" s="40">
        <v>161.5</v>
      </c>
      <c r="F19" s="75"/>
      <c r="G19" s="76"/>
      <c r="H19" s="75"/>
    </row>
    <row r="20" spans="1:8" ht="12.75">
      <c r="A20" s="27" t="s">
        <v>128</v>
      </c>
      <c r="B20" s="27" t="s">
        <v>129</v>
      </c>
      <c r="C20" s="28">
        <v>25838</v>
      </c>
      <c r="D20" s="125">
        <v>1.66</v>
      </c>
      <c r="E20" s="40">
        <v>187</v>
      </c>
      <c r="F20" s="75"/>
      <c r="G20" s="76"/>
      <c r="H20" s="75"/>
    </row>
    <row r="21" spans="1:8" ht="12.75">
      <c r="A21" s="27" t="s">
        <v>130</v>
      </c>
      <c r="B21" s="27" t="s">
        <v>63</v>
      </c>
      <c r="C21" s="28">
        <v>25384</v>
      </c>
      <c r="D21" s="125">
        <v>1.49</v>
      </c>
      <c r="E21" s="40">
        <v>187</v>
      </c>
      <c r="F21" s="75"/>
      <c r="G21" s="76"/>
      <c r="H21" s="75"/>
    </row>
    <row r="22" spans="1:8" ht="12.75">
      <c r="A22" s="27" t="s">
        <v>131</v>
      </c>
      <c r="B22" s="27" t="s">
        <v>132</v>
      </c>
      <c r="C22" s="28">
        <v>21391</v>
      </c>
      <c r="D22" s="125">
        <v>1.49</v>
      </c>
      <c r="E22" s="40">
        <v>192</v>
      </c>
      <c r="F22" s="75"/>
      <c r="G22" s="76"/>
      <c r="H22" s="75"/>
    </row>
    <row r="23" spans="1:8" ht="12.75">
      <c r="A23" s="27" t="s">
        <v>64</v>
      </c>
      <c r="B23" s="27" t="s">
        <v>62</v>
      </c>
      <c r="C23" s="28">
        <v>26547</v>
      </c>
      <c r="D23" s="125">
        <v>4.15</v>
      </c>
      <c r="E23" s="40">
        <v>187</v>
      </c>
      <c r="F23" s="75"/>
      <c r="G23" s="76"/>
      <c r="H23" s="75"/>
    </row>
    <row r="24" spans="1:8" ht="12.75">
      <c r="A24" s="27" t="s">
        <v>133</v>
      </c>
      <c r="B24" s="27" t="s">
        <v>63</v>
      </c>
      <c r="C24" s="28">
        <v>27550</v>
      </c>
      <c r="D24" s="125">
        <v>1.49</v>
      </c>
      <c r="E24" s="40">
        <v>187</v>
      </c>
      <c r="F24" s="75"/>
      <c r="G24" s="76"/>
      <c r="H24" s="75"/>
    </row>
    <row r="25" spans="1:8" ht="12.75">
      <c r="A25" s="27" t="s">
        <v>65</v>
      </c>
      <c r="B25" s="27" t="s">
        <v>66</v>
      </c>
      <c r="C25" s="28">
        <v>35932</v>
      </c>
      <c r="D25" s="125">
        <v>1.99</v>
      </c>
      <c r="E25" s="40">
        <v>170</v>
      </c>
      <c r="F25" s="75"/>
      <c r="G25" s="76"/>
      <c r="H25" s="75"/>
    </row>
    <row r="26" spans="1:8" ht="12.75">
      <c r="A26" s="27" t="s">
        <v>67</v>
      </c>
      <c r="B26" s="27" t="s">
        <v>68</v>
      </c>
      <c r="C26" s="28">
        <v>27307</v>
      </c>
      <c r="D26" s="125">
        <v>1.49</v>
      </c>
      <c r="E26" s="40">
        <v>187</v>
      </c>
      <c r="F26" s="75"/>
      <c r="G26" s="76"/>
      <c r="H26" s="75"/>
    </row>
    <row r="27" spans="1:8" ht="12.75">
      <c r="A27" s="184" t="s">
        <v>7</v>
      </c>
      <c r="B27" s="26"/>
      <c r="C27" s="26"/>
      <c r="D27" s="29"/>
      <c r="E27" s="26"/>
      <c r="F27" s="153"/>
      <c r="G27" s="76"/>
      <c r="H27" s="75"/>
    </row>
    <row r="31" ht="12.75">
      <c r="A31" s="56" t="s">
        <v>81</v>
      </c>
    </row>
    <row r="32" spans="1:6" ht="12.75">
      <c r="A32" s="39"/>
      <c r="B32" s="26"/>
      <c r="C32" s="26"/>
      <c r="D32" s="26"/>
      <c r="E32" s="26"/>
      <c r="F32" s="26"/>
    </row>
    <row r="33" spans="1:8" ht="89.25">
      <c r="A33" s="170" t="s">
        <v>48</v>
      </c>
      <c r="B33" s="170" t="s">
        <v>49</v>
      </c>
      <c r="C33" s="171" t="s">
        <v>50</v>
      </c>
      <c r="D33" s="170" t="s">
        <v>51</v>
      </c>
      <c r="E33" s="170" t="s">
        <v>52</v>
      </c>
      <c r="F33" s="170" t="s">
        <v>188</v>
      </c>
      <c r="H33" s="170" t="s">
        <v>110</v>
      </c>
    </row>
    <row r="34" spans="1:8" ht="12.75">
      <c r="A34" s="27" t="s">
        <v>115</v>
      </c>
      <c r="B34" s="27" t="s">
        <v>53</v>
      </c>
      <c r="C34" s="28">
        <v>28879</v>
      </c>
      <c r="D34" s="125">
        <v>4.32</v>
      </c>
      <c r="E34" s="40">
        <v>187</v>
      </c>
      <c r="F34" s="154">
        <f>ROUND(D34*E34,1)</f>
        <v>807.8</v>
      </c>
      <c r="G34" s="51"/>
      <c r="H34" s="52">
        <f>IF(E34&lt;=170,0,12)</f>
        <v>12</v>
      </c>
    </row>
    <row r="35" spans="1:8" ht="12.75">
      <c r="A35" s="27" t="s">
        <v>54</v>
      </c>
      <c r="B35" s="27" t="s">
        <v>116</v>
      </c>
      <c r="C35" s="28">
        <v>27465</v>
      </c>
      <c r="D35" s="125">
        <v>1.49</v>
      </c>
      <c r="E35" s="40">
        <v>170</v>
      </c>
      <c r="F35" s="154">
        <f aca="true" t="shared" si="0" ref="F35:F53">ROUND(D35*E35,1)</f>
        <v>253.3</v>
      </c>
      <c r="G35" s="51"/>
      <c r="H35" s="52">
        <f aca="true" t="shared" si="1" ref="H35:H53">IF(E35&lt;=170,0,12)</f>
        <v>0</v>
      </c>
    </row>
    <row r="36" spans="1:8" ht="12.75">
      <c r="A36" s="27" t="s">
        <v>117</v>
      </c>
      <c r="B36" s="27" t="s">
        <v>55</v>
      </c>
      <c r="C36" s="28">
        <v>32964</v>
      </c>
      <c r="D36" s="125">
        <v>1.66</v>
      </c>
      <c r="E36" s="40">
        <v>187</v>
      </c>
      <c r="F36" s="154">
        <f t="shared" si="0"/>
        <v>310.4</v>
      </c>
      <c r="G36" s="51"/>
      <c r="H36" s="52">
        <f t="shared" si="1"/>
        <v>12</v>
      </c>
    </row>
    <row r="37" spans="1:8" ht="12.75">
      <c r="A37" s="27" t="s">
        <v>56</v>
      </c>
      <c r="B37" s="27" t="s">
        <v>57</v>
      </c>
      <c r="C37" s="28">
        <v>23786</v>
      </c>
      <c r="D37" s="125">
        <v>2.49</v>
      </c>
      <c r="E37" s="40">
        <v>187</v>
      </c>
      <c r="F37" s="154">
        <f t="shared" si="0"/>
        <v>465.6</v>
      </c>
      <c r="G37" s="51"/>
      <c r="H37" s="52">
        <f t="shared" si="1"/>
        <v>12</v>
      </c>
    </row>
    <row r="38" spans="1:8" ht="12.75">
      <c r="A38" s="27" t="s">
        <v>58</v>
      </c>
      <c r="B38" s="27" t="s">
        <v>116</v>
      </c>
      <c r="C38" s="28">
        <v>35818</v>
      </c>
      <c r="D38" s="125">
        <v>1.99</v>
      </c>
      <c r="E38" s="40">
        <v>187</v>
      </c>
      <c r="F38" s="154">
        <f t="shared" si="0"/>
        <v>372.1</v>
      </c>
      <c r="G38" s="51"/>
      <c r="H38" s="52">
        <f t="shared" si="1"/>
        <v>12</v>
      </c>
    </row>
    <row r="39" spans="1:8" ht="12.75">
      <c r="A39" s="27" t="s">
        <v>118</v>
      </c>
      <c r="B39" s="27" t="s">
        <v>59</v>
      </c>
      <c r="C39" s="28">
        <v>34428</v>
      </c>
      <c r="D39" s="125">
        <v>1.83</v>
      </c>
      <c r="E39" s="40">
        <v>187</v>
      </c>
      <c r="F39" s="154">
        <f t="shared" si="0"/>
        <v>342.2</v>
      </c>
      <c r="G39" s="51"/>
      <c r="H39" s="52">
        <f t="shared" si="1"/>
        <v>12</v>
      </c>
    </row>
    <row r="40" spans="1:8" ht="12.75">
      <c r="A40" s="27" t="s">
        <v>119</v>
      </c>
      <c r="B40" s="27" t="s">
        <v>60</v>
      </c>
      <c r="C40" s="28">
        <v>34014</v>
      </c>
      <c r="D40" s="125">
        <v>2.66</v>
      </c>
      <c r="E40" s="40">
        <v>178.5</v>
      </c>
      <c r="F40" s="154">
        <f t="shared" si="0"/>
        <v>474.8</v>
      </c>
      <c r="G40" s="51"/>
      <c r="H40" s="52">
        <f t="shared" si="1"/>
        <v>12</v>
      </c>
    </row>
    <row r="41" spans="1:8" ht="12.75">
      <c r="A41" s="27" t="s">
        <v>120</v>
      </c>
      <c r="B41" s="27" t="s">
        <v>61</v>
      </c>
      <c r="C41" s="28">
        <v>27616</v>
      </c>
      <c r="D41" s="125">
        <v>3.15</v>
      </c>
      <c r="E41" s="40">
        <v>187</v>
      </c>
      <c r="F41" s="154">
        <f t="shared" si="0"/>
        <v>589.1</v>
      </c>
      <c r="G41" s="51"/>
      <c r="H41" s="52">
        <f t="shared" si="1"/>
        <v>12</v>
      </c>
    </row>
    <row r="42" spans="1:8" ht="12.75">
      <c r="A42" s="27" t="s">
        <v>121</v>
      </c>
      <c r="B42" s="27" t="s">
        <v>122</v>
      </c>
      <c r="C42" s="28">
        <v>24890</v>
      </c>
      <c r="D42" s="125">
        <v>1.83</v>
      </c>
      <c r="E42" s="40">
        <v>144.5</v>
      </c>
      <c r="F42" s="154">
        <f t="shared" si="0"/>
        <v>264.4</v>
      </c>
      <c r="G42" s="51"/>
      <c r="H42" s="52">
        <f t="shared" si="1"/>
        <v>0</v>
      </c>
    </row>
    <row r="43" spans="1:8" ht="12.75">
      <c r="A43" s="27" t="s">
        <v>123</v>
      </c>
      <c r="B43" s="27" t="s">
        <v>62</v>
      </c>
      <c r="C43" s="28">
        <v>29224</v>
      </c>
      <c r="D43" s="125">
        <v>3.32</v>
      </c>
      <c r="E43" s="40">
        <v>192</v>
      </c>
      <c r="F43" s="154">
        <f t="shared" si="0"/>
        <v>637.4</v>
      </c>
      <c r="G43" s="51"/>
      <c r="H43" s="52">
        <f t="shared" si="1"/>
        <v>12</v>
      </c>
    </row>
    <row r="44" spans="1:8" ht="12.75">
      <c r="A44" s="27" t="s">
        <v>124</v>
      </c>
      <c r="B44" s="27" t="s">
        <v>125</v>
      </c>
      <c r="C44" s="28">
        <v>24867</v>
      </c>
      <c r="D44" s="125">
        <v>1.49</v>
      </c>
      <c r="E44" s="40">
        <v>187</v>
      </c>
      <c r="F44" s="154">
        <f t="shared" si="0"/>
        <v>278.6</v>
      </c>
      <c r="G44" s="51"/>
      <c r="H44" s="52">
        <f t="shared" si="1"/>
        <v>12</v>
      </c>
    </row>
    <row r="45" spans="1:8" ht="12.75">
      <c r="A45" s="27" t="s">
        <v>126</v>
      </c>
      <c r="B45" s="27" t="s">
        <v>60</v>
      </c>
      <c r="C45" s="28">
        <v>35804</v>
      </c>
      <c r="D45" s="125">
        <v>8.3</v>
      </c>
      <c r="E45" s="40">
        <v>187</v>
      </c>
      <c r="F45" s="154">
        <f t="shared" si="0"/>
        <v>1552.1</v>
      </c>
      <c r="G45" s="51"/>
      <c r="H45" s="52">
        <f t="shared" si="1"/>
        <v>12</v>
      </c>
    </row>
    <row r="46" spans="1:8" ht="12.75">
      <c r="A46" s="27" t="s">
        <v>127</v>
      </c>
      <c r="B46" s="27" t="s">
        <v>63</v>
      </c>
      <c r="C46" s="28">
        <v>25108</v>
      </c>
      <c r="D46" s="125">
        <v>4.32</v>
      </c>
      <c r="E46" s="40">
        <v>161.5</v>
      </c>
      <c r="F46" s="154">
        <f t="shared" si="0"/>
        <v>697.7</v>
      </c>
      <c r="G46" s="51"/>
      <c r="H46" s="52">
        <f t="shared" si="1"/>
        <v>0</v>
      </c>
    </row>
    <row r="47" spans="1:8" ht="12.75">
      <c r="A47" s="25" t="s">
        <v>128</v>
      </c>
      <c r="B47" s="25" t="s">
        <v>129</v>
      </c>
      <c r="C47" s="155">
        <v>25838</v>
      </c>
      <c r="D47" s="25">
        <v>1.66</v>
      </c>
      <c r="E47" s="156">
        <v>187</v>
      </c>
      <c r="F47" s="154">
        <f t="shared" si="0"/>
        <v>310.4</v>
      </c>
      <c r="H47" s="52">
        <f t="shared" si="1"/>
        <v>12</v>
      </c>
    </row>
    <row r="48" spans="1:8" ht="12.75">
      <c r="A48" s="25" t="s">
        <v>130</v>
      </c>
      <c r="B48" s="25" t="s">
        <v>63</v>
      </c>
      <c r="C48" s="155">
        <v>25384</v>
      </c>
      <c r="D48" s="25">
        <v>1.49</v>
      </c>
      <c r="E48" s="156">
        <v>187</v>
      </c>
      <c r="F48" s="154">
        <f t="shared" si="0"/>
        <v>278.6</v>
      </c>
      <c r="H48" s="52">
        <f t="shared" si="1"/>
        <v>12</v>
      </c>
    </row>
    <row r="49" spans="1:8" ht="12.75">
      <c r="A49" s="25" t="s">
        <v>131</v>
      </c>
      <c r="B49" s="25" t="s">
        <v>132</v>
      </c>
      <c r="C49" s="155">
        <v>21391</v>
      </c>
      <c r="D49" s="25">
        <v>1.49</v>
      </c>
      <c r="E49" s="156">
        <v>192</v>
      </c>
      <c r="F49" s="154">
        <f t="shared" si="0"/>
        <v>286.1</v>
      </c>
      <c r="H49" s="52">
        <f t="shared" si="1"/>
        <v>12</v>
      </c>
    </row>
    <row r="50" spans="1:8" ht="12.75">
      <c r="A50" s="25" t="s">
        <v>64</v>
      </c>
      <c r="B50" s="25" t="s">
        <v>62</v>
      </c>
      <c r="C50" s="155">
        <v>26547</v>
      </c>
      <c r="D50" s="25">
        <v>4.15</v>
      </c>
      <c r="E50" s="156">
        <v>187</v>
      </c>
      <c r="F50" s="154">
        <f t="shared" si="0"/>
        <v>776.1</v>
      </c>
      <c r="H50" s="52">
        <f t="shared" si="1"/>
        <v>12</v>
      </c>
    </row>
    <row r="51" spans="1:8" ht="12.75">
      <c r="A51" s="25" t="s">
        <v>133</v>
      </c>
      <c r="B51" s="25" t="s">
        <v>63</v>
      </c>
      <c r="C51" s="155">
        <v>27550</v>
      </c>
      <c r="D51" s="25">
        <v>1.49</v>
      </c>
      <c r="E51" s="156">
        <v>187</v>
      </c>
      <c r="F51" s="154">
        <f t="shared" si="0"/>
        <v>278.6</v>
      </c>
      <c r="H51" s="52">
        <f t="shared" si="1"/>
        <v>12</v>
      </c>
    </row>
    <row r="52" spans="1:8" ht="12.75">
      <c r="A52" s="25" t="s">
        <v>65</v>
      </c>
      <c r="B52" s="25" t="s">
        <v>66</v>
      </c>
      <c r="C52" s="155">
        <v>35932</v>
      </c>
      <c r="D52" s="25">
        <v>1.99</v>
      </c>
      <c r="E52" s="156">
        <v>170</v>
      </c>
      <c r="F52" s="154">
        <f t="shared" si="0"/>
        <v>338.3</v>
      </c>
      <c r="H52" s="52">
        <f t="shared" si="1"/>
        <v>0</v>
      </c>
    </row>
    <row r="53" spans="1:8" ht="12.75">
      <c r="A53" s="25" t="s">
        <v>67</v>
      </c>
      <c r="B53" s="25" t="s">
        <v>68</v>
      </c>
      <c r="C53" s="155">
        <v>27307</v>
      </c>
      <c r="D53" s="25">
        <v>1.49</v>
      </c>
      <c r="E53" s="156">
        <v>187</v>
      </c>
      <c r="F53" s="154">
        <f t="shared" si="0"/>
        <v>278.6</v>
      </c>
      <c r="H53" s="52">
        <f t="shared" si="1"/>
        <v>12</v>
      </c>
    </row>
    <row r="54" spans="1:8" ht="12.75">
      <c r="A54" s="184" t="s">
        <v>7</v>
      </c>
      <c r="B54" s="26"/>
      <c r="C54" s="26"/>
      <c r="D54" s="29"/>
      <c r="E54" s="26"/>
      <c r="F54" s="157">
        <f>SUM(F34:F53)</f>
        <v>9592.199999999999</v>
      </c>
      <c r="G54" s="51"/>
      <c r="H54" s="53"/>
    </row>
  </sheetData>
  <sheetProtection formatCells="0"/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Anna</cp:lastModifiedBy>
  <cp:lastPrinted>2013-05-08T14:04:35Z</cp:lastPrinted>
  <dcterms:created xsi:type="dcterms:W3CDTF">2005-03-13T19:06:33Z</dcterms:created>
  <dcterms:modified xsi:type="dcterms:W3CDTF">2013-05-08T14:14:26Z</dcterms:modified>
  <cp:category/>
  <cp:version/>
  <cp:contentType/>
  <cp:contentStatus/>
</cp:coreProperties>
</file>